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y\Kiss\Verkauf\Werbung\Aktionen\2017\STARTUP\"/>
    </mc:Choice>
  </mc:AlternateContent>
  <workbookProtection workbookAlgorithmName="SHA-512" workbookHashValue="UFztxlFjUnrCYf7B2/tgud2PsJddVj0owcbxd1rwWJmDNO/7k2l6UtzjjcLRBf7lph0fNYzF3sxm2I7W/CnZbg==" workbookSaltValue="XG7k/2A/nEYGV5Z7dxTzSQ==" workbookSpinCount="100000" lockStructure="1"/>
  <bookViews>
    <workbookView xWindow="0" yWindow="0" windowWidth="19200" windowHeight="6660"/>
  </bookViews>
  <sheets>
    <sheet name="Start" sheetId="1" r:id="rId1"/>
    <sheet name="Investitionen" sheetId="5" r:id="rId2"/>
    <sheet name="Laufende Kosten" sheetId="6" r:id="rId3"/>
    <sheet name="Businessplan, GuV" sheetId="2" r:id="rId4"/>
    <sheet name="Übersicht Lohnsteuer" sheetId="4" r:id="rId5"/>
    <sheet name="Listen" sheetId="3" state="hidden" r:id="rId6"/>
  </sheets>
  <definedNames>
    <definedName name="AfA">Listen!$B$1:$B$10</definedName>
    <definedName name="_xlnm.Print_Area" localSheetId="3">'Businessplan, GuV'!$A$1:$G$77</definedName>
    <definedName name="_xlnm.Print_Area" localSheetId="1">Investitionen!$B$2:$D$30</definedName>
    <definedName name="_xlnm.Print_Area" localSheetId="2">'Laufende Kosten'!$B$2:$C$52</definedName>
    <definedName name="_xlnm.Print_Area" localSheetId="0">Start!$A$1:$F$34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6" l="1"/>
  <c r="B27" i="2" l="1"/>
  <c r="C64" i="2"/>
  <c r="C63" i="2"/>
  <c r="C62" i="2"/>
  <c r="C20" i="6"/>
  <c r="B20" i="6"/>
  <c r="B30" i="2"/>
  <c r="B29" i="2"/>
  <c r="C18" i="5"/>
  <c r="B18" i="5"/>
  <c r="C25" i="2" l="1"/>
  <c r="B25" i="2"/>
  <c r="B45" i="2" l="1"/>
  <c r="B47" i="2"/>
  <c r="D25" i="2"/>
  <c r="E25" i="2" s="1"/>
  <c r="F25" i="2" s="1"/>
  <c r="G25" i="2" s="1"/>
  <c r="C15" i="5"/>
  <c r="B11" i="2"/>
  <c r="C6" i="6"/>
  <c r="C11" i="2" s="1"/>
  <c r="D11" i="2" l="1"/>
  <c r="E11" i="2" s="1"/>
  <c r="F11" i="2" s="1"/>
  <c r="G11" i="2" s="1"/>
  <c r="B13" i="2"/>
  <c r="C9" i="6"/>
  <c r="C13" i="2" s="1"/>
  <c r="C8" i="6"/>
  <c r="C7" i="6"/>
  <c r="C12" i="2" s="1"/>
  <c r="B42" i="2" l="1"/>
  <c r="B40" i="2"/>
  <c r="B59" i="2"/>
  <c r="B58" i="2"/>
  <c r="B57" i="2"/>
  <c r="B56" i="2"/>
  <c r="B55" i="2"/>
  <c r="B46" i="2"/>
  <c r="B44" i="2"/>
  <c r="B38" i="2"/>
  <c r="B37" i="2"/>
  <c r="B26" i="2"/>
  <c r="B54" i="2"/>
  <c r="B53" i="2"/>
  <c r="B52" i="2"/>
  <c r="B51" i="2"/>
  <c r="B50" i="2"/>
  <c r="B35" i="2"/>
  <c r="B34" i="2"/>
  <c r="B33" i="2"/>
  <c r="B32" i="2"/>
  <c r="B31" i="2"/>
  <c r="B24" i="2"/>
  <c r="B22" i="2"/>
  <c r="B21" i="2"/>
  <c r="B20" i="2"/>
  <c r="B19" i="2"/>
  <c r="B18" i="2"/>
  <c r="B17" i="2"/>
  <c r="B15" i="2"/>
  <c r="B14" i="2"/>
  <c r="B12" i="2"/>
  <c r="B10" i="2"/>
  <c r="C6" i="5" l="1"/>
  <c r="C10" i="2" s="1"/>
  <c r="F7" i="4" l="1"/>
  <c r="G7" i="4" s="1"/>
  <c r="F6" i="4"/>
  <c r="G6" i="4" s="1"/>
  <c r="F5" i="4"/>
  <c r="G5" i="4" s="1"/>
  <c r="F4" i="4"/>
  <c r="G4" i="4" s="1"/>
  <c r="F3" i="4"/>
  <c r="G3" i="4" s="1"/>
  <c r="F2" i="4"/>
  <c r="G2" i="4" s="1"/>
  <c r="D63" i="2"/>
  <c r="E63" i="2" s="1"/>
  <c r="F63" i="2" s="1"/>
  <c r="G63" i="2" s="1"/>
  <c r="D62" i="2"/>
  <c r="E62" i="2" s="1"/>
  <c r="F62" i="2" s="1"/>
  <c r="G62" i="2" s="1"/>
  <c r="C61" i="2"/>
  <c r="D64" i="2" l="1"/>
  <c r="E64" i="2" s="1"/>
  <c r="F64" i="2" s="1"/>
  <c r="G64" i="2" s="1"/>
  <c r="G61" i="2" s="1"/>
  <c r="D61" i="2" l="1"/>
  <c r="E61" i="2"/>
  <c r="F61" i="2"/>
  <c r="D13" i="2" l="1"/>
  <c r="E13" i="2" s="1"/>
  <c r="F13" i="2" s="1"/>
  <c r="G13" i="2" s="1"/>
  <c r="C6" i="2"/>
  <c r="C30" i="2" l="1"/>
  <c r="C27" i="2"/>
  <c r="C29" i="2"/>
  <c r="C24" i="2"/>
  <c r="C59" i="2"/>
  <c r="C57" i="2"/>
  <c r="C58" i="2"/>
  <c r="C55" i="2"/>
  <c r="C56" i="2"/>
  <c r="C50" i="2"/>
  <c r="C51" i="2"/>
  <c r="C52" i="2"/>
  <c r="C54" i="2"/>
  <c r="C53" i="2"/>
  <c r="C45" i="2"/>
  <c r="C47" i="2"/>
  <c r="C42" i="2"/>
  <c r="C41" i="2" s="1"/>
  <c r="C26" i="2"/>
  <c r="C38" i="2"/>
  <c r="C40" i="2"/>
  <c r="C39" i="2" s="1"/>
  <c r="C22" i="2"/>
  <c r="C37" i="2"/>
  <c r="C31" i="2"/>
  <c r="C21" i="2"/>
  <c r="C35" i="2"/>
  <c r="C32" i="2"/>
  <c r="C33" i="2"/>
  <c r="C34" i="2"/>
  <c r="C19" i="2"/>
  <c r="C20" i="2"/>
  <c r="C17" i="2"/>
  <c r="C18" i="2"/>
  <c r="C14" i="2"/>
  <c r="C15" i="2"/>
  <c r="C46" i="2"/>
  <c r="C44" i="2"/>
  <c r="D12" i="2"/>
  <c r="E12" i="2" s="1"/>
  <c r="F12" i="2" s="1"/>
  <c r="G12" i="2" s="1"/>
  <c r="D6" i="2"/>
  <c r="D30" i="2" l="1"/>
  <c r="D27" i="2"/>
  <c r="D29" i="2"/>
  <c r="D59" i="2"/>
  <c r="D24" i="2"/>
  <c r="D57" i="2"/>
  <c r="D58" i="2"/>
  <c r="D55" i="2"/>
  <c r="D56" i="2"/>
  <c r="D50" i="2"/>
  <c r="D54" i="2"/>
  <c r="D53" i="2"/>
  <c r="D51" i="2"/>
  <c r="D52" i="2"/>
  <c r="C48" i="2"/>
  <c r="C43" i="2" s="1"/>
  <c r="D45" i="2"/>
  <c r="D47" i="2"/>
  <c r="D42" i="2"/>
  <c r="D41" i="2" s="1"/>
  <c r="D26" i="2"/>
  <c r="D38" i="2"/>
  <c r="D40" i="2"/>
  <c r="D39" i="2" s="1"/>
  <c r="D22" i="2"/>
  <c r="D37" i="2"/>
  <c r="D31" i="2"/>
  <c r="D21" i="2"/>
  <c r="D34" i="2"/>
  <c r="D35" i="2"/>
  <c r="D33" i="2"/>
  <c r="D32" i="2"/>
  <c r="D19" i="2"/>
  <c r="D20" i="2"/>
  <c r="D17" i="2"/>
  <c r="D18" i="2"/>
  <c r="D14" i="2"/>
  <c r="D15" i="2"/>
  <c r="D46" i="2"/>
  <c r="D44" i="2"/>
  <c r="C49" i="2"/>
  <c r="C36" i="2"/>
  <c r="D10" i="2"/>
  <c r="C9" i="2"/>
  <c r="E6" i="2"/>
  <c r="E30" i="2" l="1"/>
  <c r="E27" i="2"/>
  <c r="E29" i="2"/>
  <c r="E59" i="2"/>
  <c r="E24" i="2"/>
  <c r="E57" i="2"/>
  <c r="E58" i="2"/>
  <c r="E55" i="2"/>
  <c r="E56" i="2"/>
  <c r="E50" i="2"/>
  <c r="E53" i="2"/>
  <c r="E54" i="2"/>
  <c r="E51" i="2"/>
  <c r="E52" i="2"/>
  <c r="D48" i="2"/>
  <c r="D43" i="2" s="1"/>
  <c r="E45" i="2"/>
  <c r="E47" i="2"/>
  <c r="E42" i="2"/>
  <c r="E41" i="2" s="1"/>
  <c r="E26" i="2"/>
  <c r="E38" i="2"/>
  <c r="E40" i="2"/>
  <c r="E39" i="2" s="1"/>
  <c r="E22" i="2"/>
  <c r="E37" i="2"/>
  <c r="E31" i="2"/>
  <c r="E21" i="2"/>
  <c r="E33" i="2"/>
  <c r="E32" i="2"/>
  <c r="E34" i="2"/>
  <c r="E35" i="2"/>
  <c r="E19" i="2"/>
  <c r="E20" i="2"/>
  <c r="E17" i="2"/>
  <c r="E18" i="2"/>
  <c r="E14" i="2"/>
  <c r="E15" i="2"/>
  <c r="D9" i="2"/>
  <c r="E46" i="2"/>
  <c r="E44" i="2"/>
  <c r="D36" i="2"/>
  <c r="E10" i="2"/>
  <c r="D49" i="2"/>
  <c r="F6" i="2"/>
  <c r="F30" i="2" l="1"/>
  <c r="F27" i="2"/>
  <c r="F29" i="2"/>
  <c r="F59" i="2"/>
  <c r="F24" i="2"/>
  <c r="F57" i="2"/>
  <c r="F58" i="2"/>
  <c r="F55" i="2"/>
  <c r="F56" i="2"/>
  <c r="F50" i="2"/>
  <c r="F52" i="2"/>
  <c r="F53" i="2"/>
  <c r="F51" i="2"/>
  <c r="F54" i="2"/>
  <c r="E48" i="2"/>
  <c r="E43" i="2" s="1"/>
  <c r="F45" i="2"/>
  <c r="F47" i="2"/>
  <c r="F42" i="2"/>
  <c r="F41" i="2" s="1"/>
  <c r="F26" i="2"/>
  <c r="F38" i="2"/>
  <c r="F40" i="2"/>
  <c r="F39" i="2" s="1"/>
  <c r="F22" i="2"/>
  <c r="F37" i="2"/>
  <c r="F31" i="2"/>
  <c r="F21" i="2"/>
  <c r="F32" i="2"/>
  <c r="F33" i="2"/>
  <c r="F35" i="2"/>
  <c r="F34" i="2"/>
  <c r="F19" i="2"/>
  <c r="F20" i="2"/>
  <c r="F17" i="2"/>
  <c r="F18" i="2"/>
  <c r="F14" i="2"/>
  <c r="F15" i="2"/>
  <c r="E9" i="2"/>
  <c r="F46" i="2"/>
  <c r="F44" i="2"/>
  <c r="E36" i="2"/>
  <c r="F10" i="2"/>
  <c r="E49" i="2"/>
  <c r="G6" i="2"/>
  <c r="G30" i="2" l="1"/>
  <c r="G27" i="2"/>
  <c r="G29" i="2"/>
  <c r="G59" i="2"/>
  <c r="G24" i="2"/>
  <c r="G57" i="2"/>
  <c r="G58" i="2"/>
  <c r="G55" i="2"/>
  <c r="G56" i="2"/>
  <c r="G50" i="2"/>
  <c r="G51" i="2"/>
  <c r="G52" i="2"/>
  <c r="G53" i="2"/>
  <c r="G54" i="2"/>
  <c r="F48" i="2"/>
  <c r="F43" i="2" s="1"/>
  <c r="G45" i="2"/>
  <c r="G47" i="2"/>
  <c r="G42" i="2"/>
  <c r="G41" i="2" s="1"/>
  <c r="G26" i="2"/>
  <c r="G38" i="2"/>
  <c r="G40" i="2"/>
  <c r="G39" i="2" s="1"/>
  <c r="G22" i="2"/>
  <c r="G37" i="2"/>
  <c r="G31" i="2"/>
  <c r="G21" i="2"/>
  <c r="G35" i="2"/>
  <c r="G34" i="2"/>
  <c r="G32" i="2"/>
  <c r="G33" i="2"/>
  <c r="G19" i="2"/>
  <c r="G20" i="2"/>
  <c r="G17" i="2"/>
  <c r="G18" i="2"/>
  <c r="G14" i="2"/>
  <c r="G15" i="2"/>
  <c r="F9" i="2"/>
  <c r="G46" i="2"/>
  <c r="G44" i="2"/>
  <c r="F36" i="2"/>
  <c r="G10" i="2"/>
  <c r="F49" i="2"/>
  <c r="G48" i="2" l="1"/>
  <c r="G43" i="2" s="1"/>
  <c r="G9" i="2"/>
  <c r="G36" i="2"/>
  <c r="G49" i="2"/>
  <c r="C16" i="2"/>
  <c r="E16" i="2"/>
  <c r="F16" i="2"/>
  <c r="D16" i="2"/>
  <c r="G16" i="2"/>
  <c r="C28" i="2"/>
  <c r="E28" i="2"/>
  <c r="D28" i="2"/>
  <c r="F28" i="2"/>
  <c r="G28" i="2"/>
  <c r="C23" i="2"/>
  <c r="F23" i="2"/>
  <c r="E23" i="2"/>
  <c r="G23" i="2"/>
  <c r="D23" i="2"/>
  <c r="C8" i="2" l="1"/>
  <c r="C66" i="2" s="1"/>
  <c r="C70" i="2" s="1"/>
  <c r="E8" i="2"/>
  <c r="E66" i="2" s="1"/>
  <c r="E72" i="2" s="1"/>
  <c r="F8" i="2"/>
  <c r="F66" i="2" s="1"/>
  <c r="F74" i="2" s="1"/>
  <c r="G8" i="2"/>
  <c r="G66" i="2" s="1"/>
  <c r="G72" i="2" s="1"/>
  <c r="D8" i="2"/>
  <c r="D66" i="2" s="1"/>
  <c r="D74" i="2" s="1"/>
  <c r="E74" i="2" l="1"/>
  <c r="E71" i="2"/>
  <c r="E69" i="2"/>
  <c r="E70" i="2"/>
  <c r="C71" i="2"/>
  <c r="C69" i="2"/>
  <c r="C74" i="2"/>
  <c r="C72" i="2"/>
  <c r="C73" i="2"/>
  <c r="E73" i="2"/>
  <c r="F69" i="2"/>
  <c r="F72" i="2"/>
  <c r="F73" i="2"/>
  <c r="F70" i="2"/>
  <c r="F71" i="2"/>
  <c r="G69" i="2"/>
  <c r="G70" i="2"/>
  <c r="G71" i="2"/>
  <c r="G74" i="2"/>
  <c r="G73" i="2"/>
  <c r="D71" i="2"/>
  <c r="D70" i="2"/>
  <c r="D72" i="2"/>
  <c r="D73" i="2"/>
  <c r="D69" i="2"/>
  <c r="E67" i="2" l="1"/>
  <c r="E76" i="2" s="1"/>
  <c r="E77" i="2" s="1"/>
  <c r="C67" i="2"/>
  <c r="C76" i="2" s="1"/>
  <c r="C77" i="2" s="1"/>
  <c r="F67" i="2"/>
  <c r="F76" i="2" s="1"/>
  <c r="F77" i="2" s="1"/>
  <c r="G67" i="2"/>
  <c r="G76" i="2" s="1"/>
  <c r="G77" i="2" s="1"/>
  <c r="D67" i="2"/>
  <c r="D76" i="2" s="1"/>
  <c r="D77" i="2" s="1"/>
</calcChain>
</file>

<file path=xl/sharedStrings.xml><?xml version="1.0" encoding="utf-8"?>
<sst xmlns="http://schemas.openxmlformats.org/spreadsheetml/2006/main" count="220" uniqueCount="128">
  <si>
    <t>Büromöbel (Schreibtische, Stühle, Regale, Lampen, Besprechungstisch, Kaffeemaschine Einrichtung,..)</t>
  </si>
  <si>
    <t>Spracherkennung inkl. Vokabular Prof</t>
  </si>
  <si>
    <t>Digitales Diktiersystem + Abspielset</t>
  </si>
  <si>
    <t>Telefonanlage</t>
  </si>
  <si>
    <t>Grundausstattung Literatur</t>
  </si>
  <si>
    <t>Grundausstattung Büro (Locher, Papier, Aktenvernichter, Schreibzeug, sonstiges)</t>
  </si>
  <si>
    <t>AllinOne Gerät  (Drucken, Faxen, Scannen)</t>
  </si>
  <si>
    <t>Investitionen Eröffnung Kanzlei</t>
  </si>
  <si>
    <t>Sonstiges 1/5</t>
  </si>
  <si>
    <t>Sonstiges 2/5</t>
  </si>
  <si>
    <t>Sonstiges 3/5</t>
  </si>
  <si>
    <t>Sonstiges 4/5</t>
  </si>
  <si>
    <t>Sonstiges 5/5</t>
  </si>
  <si>
    <t>Personalkosten</t>
  </si>
  <si>
    <t>Werbung</t>
  </si>
  <si>
    <t>Versicherungen</t>
  </si>
  <si>
    <t>Externe Dienstleistungen</t>
  </si>
  <si>
    <t>Sonstiges</t>
  </si>
  <si>
    <t>Büro</t>
  </si>
  <si>
    <t>PKW</t>
  </si>
  <si>
    <t>Haftpflichtversicherung, Kanzlei</t>
  </si>
  <si>
    <t>Einnahmen</t>
  </si>
  <si>
    <t>Recherchesoftware (Lexis Nexis oder RDB)</t>
  </si>
  <si>
    <t>ERV Zugang; Übermittlungsstelle</t>
  </si>
  <si>
    <t>Kompakt- bzw. günstiger Mittelklassewagen</t>
  </si>
  <si>
    <t>Business - Plan, GuV Entwicklung Gründung Rechtsanwaltskanzlei</t>
  </si>
  <si>
    <t>Abschreibungsdauer</t>
  </si>
  <si>
    <t>1 Jahr</t>
  </si>
  <si>
    <t>2 Jahre</t>
  </si>
  <si>
    <t>3 Jahre</t>
  </si>
  <si>
    <t>4 Jahre</t>
  </si>
  <si>
    <t>5 Jahre</t>
  </si>
  <si>
    <t>6 Jahre</t>
  </si>
  <si>
    <t>7 Jahre</t>
  </si>
  <si>
    <t>8 Jahre</t>
  </si>
  <si>
    <t>9 Jahre</t>
  </si>
  <si>
    <t>10 Jahre</t>
  </si>
  <si>
    <t>Erstellung Homepage</t>
  </si>
  <si>
    <t>Pflichtabgaben (Kammer)</t>
  </si>
  <si>
    <t>RAK Versorungsbeiträge Teil A</t>
  </si>
  <si>
    <t>RAK Versorungsbeiträge Teil B</t>
  </si>
  <si>
    <t>Kammerbeiträge</t>
  </si>
  <si>
    <t>2.088,00 jeweisl fällig  1.2. / 1.5. / 1.8. / 1.11.</t>
  </si>
  <si>
    <t>1.170,00 jeweisl fällig 1.3. / 1.6. / 1.9. / 1.12.</t>
  </si>
  <si>
    <t>156,60 jeweils fällig  1.2. / 1.5. / 1.8. / 1.11.</t>
  </si>
  <si>
    <t>Anmerkung</t>
  </si>
  <si>
    <t>Gewinn vor Steuern und Zinsen (EBITA)</t>
  </si>
  <si>
    <t xml:space="preserve">Für die ersten 11.000,00 </t>
  </si>
  <si>
    <t>Einkommensteile über 11.000,00 bis 18.000,00</t>
  </si>
  <si>
    <t>Einkommensteile über 18.000,00 bis 31.000,00</t>
  </si>
  <si>
    <t>Einkommensteile über 31.000,00 bis 60.000,00</t>
  </si>
  <si>
    <t>Einkommensteile über 60.000,00 bis 90.000,00</t>
  </si>
  <si>
    <t xml:space="preserve">Einkommensteile über 90.000,00 </t>
  </si>
  <si>
    <t>Einkommensteile über 1.000.000,00 (2016 bis 2020)</t>
  </si>
  <si>
    <t>Näherung; bitte mit dem Steuerberater abklären</t>
  </si>
  <si>
    <t>max</t>
  </si>
  <si>
    <t>bemessung</t>
  </si>
  <si>
    <t>high</t>
  </si>
  <si>
    <t>low</t>
  </si>
  <si>
    <t>Gewinn nach Steuern, jährlich</t>
  </si>
  <si>
    <t>Potentielle Ausschüttung für Eigentümer, 12x</t>
  </si>
  <si>
    <t>nie</t>
  </si>
  <si>
    <t>2 Jahr</t>
  </si>
  <si>
    <t>3 Jahr</t>
  </si>
  <si>
    <t>4 Jahr</t>
  </si>
  <si>
    <t>5 Jahr</t>
  </si>
  <si>
    <t>Krankenversicherung, Gründer</t>
  </si>
  <si>
    <t>Abschreibungs-
dauer</t>
  </si>
  <si>
    <t>Laufende Kosten der Kanzlei</t>
  </si>
  <si>
    <t>Miete + Betriebskosten</t>
  </si>
  <si>
    <t>Advokat - Anwaltssoftware</t>
  </si>
  <si>
    <t>Dritt - Software</t>
  </si>
  <si>
    <r>
      <t xml:space="preserve">Einmalige Kosten
</t>
    </r>
    <r>
      <rPr>
        <b/>
        <sz val="9"/>
        <color theme="1"/>
        <rFont val="Calibri"/>
        <family val="2"/>
        <scheme val="minor"/>
      </rPr>
      <t>(netto)</t>
    </r>
  </si>
  <si>
    <t>Einbeziehen ab</t>
  </si>
  <si>
    <t>Einbeziehen</t>
  </si>
  <si>
    <t>ja</t>
  </si>
  <si>
    <t>nein</t>
  </si>
  <si>
    <r>
      <t xml:space="preserve">Kalkulationsbeispiel für die erfolgreiche
Kanzleigründung - </t>
    </r>
    <r>
      <rPr>
        <u/>
        <sz val="20"/>
        <color theme="1"/>
        <rFont val="Calibri"/>
        <family val="2"/>
        <scheme val="minor"/>
      </rPr>
      <t>Investitionen</t>
    </r>
  </si>
  <si>
    <t>Bei Kauf</t>
  </si>
  <si>
    <t>Bei Nutzung</t>
  </si>
  <si>
    <t>Welche Variante (Kauf, Leasing, Nutzung) soll für den Businessplan verwendet werden?</t>
  </si>
  <si>
    <t>Kauf/Leasing/Nutzung</t>
  </si>
  <si>
    <t>Kauf</t>
  </si>
  <si>
    <t>Leasing</t>
  </si>
  <si>
    <t>Nutzung</t>
  </si>
  <si>
    <r>
      <t xml:space="preserve">Kalkulationsbeispiel für die erfolgreiche
Kanzleigründung - </t>
    </r>
    <r>
      <rPr>
        <u/>
        <sz val="20"/>
        <color theme="1"/>
        <rFont val="Calibri"/>
        <family val="2"/>
        <scheme val="minor"/>
      </rPr>
      <t>Laufende Kosten</t>
    </r>
  </si>
  <si>
    <r>
      <t xml:space="preserve">Kosten pro Monat
</t>
    </r>
    <r>
      <rPr>
        <b/>
        <sz val="9"/>
        <color theme="1"/>
        <rFont val="Calibri"/>
        <family val="2"/>
        <scheme val="minor"/>
      </rPr>
      <t>(netto)</t>
    </r>
  </si>
  <si>
    <t>Kompakt- bzw. günstiger Mittelklassewagen (Leasingrate + Versicherung)</t>
  </si>
  <si>
    <t>Allgemeiner Büroaufwand (Telefon, Internet, Sonstiges)</t>
  </si>
  <si>
    <t>Steuerberater, Lohnverrechnung</t>
  </si>
  <si>
    <t>Kosten Advokat Software lt. Angebot</t>
  </si>
  <si>
    <t>Kosten Advokat Software in den ersten 5. Jahren (Nutzung, Wartung)</t>
  </si>
  <si>
    <t>Kosten Advokat Software ab dem 6. Jahr (Nutzung, Wartung)</t>
  </si>
  <si>
    <t>Anzeigen, Google Adwords, …</t>
  </si>
  <si>
    <t>Summe Ausgaben, exklusive Pflichtabgaben und Steuern</t>
  </si>
  <si>
    <t>Zu erwartende Steuern
(als Personenunternehmen entsprechend Lohnsteuerprogression)</t>
  </si>
  <si>
    <t>Nutzungsgebühr (inklusive Wartung)</t>
  </si>
  <si>
    <t>Software (Advokat, ERV, Recherchesoftware)</t>
  </si>
  <si>
    <t>Wartung Advokat Software</t>
  </si>
  <si>
    <t>Advokat Software - Bitte tragen Sie hier die entsprechende Beträge aus Ihrem Angebot ein</t>
  </si>
  <si>
    <t>Angestellte Person 1, brutto 14 mal (exklusive Lohnnebenkosten)</t>
  </si>
  <si>
    <t>Geringfügig angestellte Person 1, brutto 14 mal (exklusive Lohnnebenkosten)</t>
  </si>
  <si>
    <t>Angestellte Person 2, brutto 14 mal (exklusive Lohnnebenkosten)</t>
  </si>
  <si>
    <t>Geringfügig angestellte Person 2, brutto 14 mal (exklusive Lohnnebenkosten)</t>
  </si>
  <si>
    <t>Lohnnebenkosten</t>
  </si>
  <si>
    <t>Bei Leasing (monatliche Kosten inkl. Versicherung)</t>
  </si>
  <si>
    <t>Bilder und andere schöne Dinge</t>
  </si>
  <si>
    <t>Sonstiges (fügen Sie hier weitere, von uns noch nicht berücksichtigte, Investitionen hinzu)</t>
  </si>
  <si>
    <t>EDV, Soft- und Hardware</t>
  </si>
  <si>
    <t>In Businessplan einbeziehen ab dem … Jahr?</t>
  </si>
  <si>
    <t>In Businessplan einbeziehen?</t>
  </si>
  <si>
    <t>Angebot ihres EDV Betreuers (netto / Monat)</t>
  </si>
  <si>
    <t>Angebot Ihres Autohändlers (netto / Monat)</t>
  </si>
  <si>
    <t>Nutzungs- und Wartungsentgelt (netto / Monat)</t>
  </si>
  <si>
    <t>Gesamtkosten (inkl. Wartung) für 5 Jahre (netto / Monat)</t>
  </si>
  <si>
    <t>Kosten ab dem 6. Jahr (Wartung) (netto / Monat)</t>
  </si>
  <si>
    <t>Angebot ihre Autohändlers, inkl. Versicherung (netto einmalig)</t>
  </si>
  <si>
    <t>Angebot ihres EDV Betreuers (netto einmalig)</t>
  </si>
  <si>
    <t>EDV Ausstattung (Server, PCs, Netzwerk, Lizenzen (Office, …), Dienstleistung)</t>
  </si>
  <si>
    <t>EDV, Telefonie, Hardware</t>
  </si>
  <si>
    <t xml:space="preserve"> Kosten je in der Kanzlei tätigem Anwalt</t>
  </si>
  <si>
    <t>Sonstige Kosten PKW (Garage, Waschen, …)</t>
  </si>
  <si>
    <t>Angebot ihres Versicherungsmaklers (netto / Monat)</t>
  </si>
  <si>
    <t>Advokat - Businessplan für Ihre erfolgreiche Kanzleigründung
Erläuterungen und allgemeine Informationen</t>
  </si>
  <si>
    <t>Der Advokat Businessplanrechner für Ihre erfolgreiche Kanzleigründung soll Ihnen helfen einen ersten Überblick über die zu erwartenden Kosten und Ihre Gewinnentwicklung zu erhalten. Investitionen werden dabei entsprechend ihrem Abschreibungswert berücksichtigt, den Sie in der Spalte "Abschreibungsdauer" selbst einstellen können.</t>
  </si>
  <si>
    <t>Bei Kauf und Inanspruchnahme der Zahlung über 5 Jahre</t>
  </si>
  <si>
    <t>Kanzleifest</t>
  </si>
  <si>
    <t>Sonderpreis 2 Arbeitsplätze + div. Zusatzmodule für ihre Kanzlei (Kaufpreis Lizenzen)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</si>
</sst>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24"/>
      <color theme="1"/>
      <name val="Calibri"/>
      <family val="2"/>
      <scheme val="minor"/>
    </font>
    <font>
      <b/>
      <sz val="9"/>
      <color theme="1"/>
      <name val="Calibri"/>
      <family val="2"/>
      <scheme val="minor"/>
    </font>
    <font>
      <sz val="20"/>
      <color theme="1"/>
      <name val="Calibri"/>
      <family val="2"/>
      <scheme val="minor"/>
    </font>
    <font>
      <u/>
      <sz val="20"/>
      <color theme="1"/>
      <name val="Calibri"/>
      <family val="2"/>
      <scheme val="minor"/>
    </font>
    <font>
      <sz val="14"/>
      <color theme="1"/>
      <name val="Calibri"/>
      <family val="2"/>
      <scheme val="minor"/>
    </font>
    <font>
      <b/>
      <sz val="14"/>
      <color theme="0"/>
      <name val="Calibri"/>
      <family val="2"/>
      <scheme val="minor"/>
    </font>
    <font>
      <b/>
      <sz val="11"/>
      <color theme="9" tint="-0.499984740745262"/>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1" tint="0.499984740745262"/>
        <bgColor indexed="64"/>
      </patternFill>
    </fill>
  </fills>
  <borders count="3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s>
  <cellStyleXfs count="2">
    <xf numFmtId="0" fontId="0" fillId="0" borderId="0"/>
    <xf numFmtId="44" fontId="1" fillId="0" borderId="0" applyFont="0" applyFill="0" applyBorder="0" applyAlignment="0" applyProtection="0"/>
  </cellStyleXfs>
  <cellXfs count="164">
    <xf numFmtId="0" fontId="0" fillId="0" borderId="0" xfId="0"/>
    <xf numFmtId="0" fontId="0" fillId="0" borderId="10" xfId="0" applyBorder="1"/>
    <xf numFmtId="0" fontId="4" fillId="0" borderId="0" xfId="0" applyFont="1" applyAlignment="1">
      <alignment horizontal="left"/>
    </xf>
    <xf numFmtId="44" fontId="0" fillId="0" borderId="10" xfId="0" applyNumberFormat="1" applyBorder="1"/>
    <xf numFmtId="0" fontId="0" fillId="0" borderId="0" xfId="0" applyAlignment="1">
      <alignment vertical="top"/>
    </xf>
    <xf numFmtId="0" fontId="3" fillId="2" borderId="1" xfId="0" applyFont="1" applyFill="1" applyBorder="1" applyAlignment="1">
      <alignment horizontal="center" vertical="top"/>
    </xf>
    <xf numFmtId="0" fontId="3" fillId="3" borderId="1" xfId="0" applyFont="1" applyFill="1" applyBorder="1" applyAlignment="1">
      <alignment horizontal="center" vertical="top"/>
    </xf>
    <xf numFmtId="0" fontId="2" fillId="3" borderId="3" xfId="0" applyFont="1" applyFill="1" applyBorder="1" applyAlignment="1">
      <alignment vertical="top"/>
    </xf>
    <xf numFmtId="0" fontId="2" fillId="2" borderId="3" xfId="0" applyFont="1" applyFill="1" applyBorder="1" applyAlignment="1">
      <alignment vertical="top"/>
    </xf>
    <xf numFmtId="44" fontId="0" fillId="2" borderId="4" xfId="1" applyFont="1" applyFill="1" applyBorder="1" applyAlignment="1">
      <alignment horizontal="right" vertical="top"/>
    </xf>
    <xf numFmtId="0" fontId="0" fillId="2" borderId="5" xfId="0" applyFill="1" applyBorder="1" applyAlignment="1">
      <alignment horizontal="left" vertical="top" wrapText="1"/>
    </xf>
    <xf numFmtId="44" fontId="0" fillId="2" borderId="6" xfId="1" applyFont="1" applyFill="1" applyBorder="1" applyAlignment="1">
      <alignment horizontal="right" vertical="top"/>
    </xf>
    <xf numFmtId="0" fontId="0" fillId="3" borderId="5" xfId="0" applyFill="1" applyBorder="1" applyAlignment="1">
      <alignment horizontal="left" vertical="top"/>
    </xf>
    <xf numFmtId="0" fontId="0" fillId="2" borderId="3" xfId="0" applyFill="1" applyBorder="1" applyAlignment="1">
      <alignment vertical="top" wrapText="1"/>
    </xf>
    <xf numFmtId="0" fontId="0" fillId="2" borderId="4" xfId="0" applyFill="1" applyBorder="1" applyAlignment="1">
      <alignment vertical="top"/>
    </xf>
    <xf numFmtId="0" fontId="0" fillId="3" borderId="3" xfId="0" applyFill="1" applyBorder="1" applyAlignment="1">
      <alignment vertical="top"/>
    </xf>
    <xf numFmtId="0" fontId="0" fillId="3" borderId="4" xfId="0" applyFill="1" applyBorder="1" applyAlignment="1">
      <alignment vertical="top"/>
    </xf>
    <xf numFmtId="0" fontId="2" fillId="2" borderId="3" xfId="0" applyFont="1" applyFill="1" applyBorder="1" applyAlignment="1">
      <alignment vertical="top" wrapText="1"/>
    </xf>
    <xf numFmtId="0" fontId="3" fillId="2" borderId="3" xfId="0" applyFont="1" applyFill="1" applyBorder="1" applyAlignment="1">
      <alignment vertical="top" wrapText="1"/>
    </xf>
    <xf numFmtId="0" fontId="3" fillId="2" borderId="4" xfId="0" applyFont="1" applyFill="1" applyBorder="1" applyAlignment="1">
      <alignment horizontal="center" vertical="top"/>
    </xf>
    <xf numFmtId="0" fontId="0" fillId="2" borderId="7" xfId="0" applyFill="1" applyBorder="1" applyAlignment="1">
      <alignment horizontal="left" vertical="top" wrapText="1"/>
    </xf>
    <xf numFmtId="0" fontId="0" fillId="2" borderId="3" xfId="0" applyFill="1" applyBorder="1" applyAlignment="1">
      <alignment vertical="top"/>
    </xf>
    <xf numFmtId="0" fontId="0" fillId="3" borderId="8" xfId="0" applyFill="1" applyBorder="1" applyAlignment="1">
      <alignment horizontal="left" vertical="top"/>
    </xf>
    <xf numFmtId="0" fontId="0" fillId="3" borderId="5" xfId="0" applyFill="1" applyBorder="1" applyAlignment="1">
      <alignment horizontal="left" vertical="top" wrapText="1"/>
    </xf>
    <xf numFmtId="0" fontId="0" fillId="3" borderId="3" xfId="0" applyFill="1" applyBorder="1" applyAlignment="1">
      <alignment vertical="top" wrapText="1"/>
    </xf>
    <xf numFmtId="0" fontId="2" fillId="3" borderId="3" xfId="0" applyFont="1" applyFill="1" applyBorder="1" applyAlignment="1">
      <alignment vertical="top" wrapText="1"/>
    </xf>
    <xf numFmtId="0" fontId="3" fillId="2" borderId="0" xfId="0" applyFont="1" applyFill="1" applyBorder="1" applyAlignment="1">
      <alignment horizontal="center" vertical="top"/>
    </xf>
    <xf numFmtId="44" fontId="0" fillId="2" borderId="0" xfId="1" applyFont="1" applyFill="1" applyBorder="1" applyAlignment="1">
      <alignment horizontal="right" vertical="top"/>
    </xf>
    <xf numFmtId="0" fontId="0" fillId="2" borderId="0" xfId="0" applyFill="1" applyBorder="1" applyAlignment="1">
      <alignment vertical="top"/>
    </xf>
    <xf numFmtId="44" fontId="0" fillId="2" borderId="10" xfId="1" applyFont="1" applyFill="1" applyBorder="1" applyAlignment="1">
      <alignment horizontal="right" vertical="top"/>
    </xf>
    <xf numFmtId="44" fontId="0" fillId="2" borderId="17" xfId="1" applyFont="1" applyFill="1" applyBorder="1" applyAlignment="1">
      <alignment horizontal="right" vertical="top"/>
    </xf>
    <xf numFmtId="0" fontId="3" fillId="2" borderId="2" xfId="0" applyFont="1" applyFill="1" applyBorder="1" applyAlignment="1">
      <alignment horizontal="center" vertical="top" wrapText="1"/>
    </xf>
    <xf numFmtId="0" fontId="0" fillId="0" borderId="14" xfId="0" applyBorder="1" applyAlignment="1">
      <alignment vertical="top"/>
    </xf>
    <xf numFmtId="44" fontId="0" fillId="0" borderId="10" xfId="1" applyFont="1" applyBorder="1"/>
    <xf numFmtId="44" fontId="0" fillId="2" borderId="10" xfId="1" applyFont="1" applyFill="1" applyBorder="1"/>
    <xf numFmtId="44" fontId="0" fillId="3" borderId="10" xfId="1" applyFont="1" applyFill="1" applyBorder="1" applyAlignment="1">
      <alignment horizontal="left" indent="2"/>
    </xf>
    <xf numFmtId="44" fontId="0" fillId="3" borderId="10" xfId="1" applyFont="1" applyFill="1" applyBorder="1"/>
    <xf numFmtId="44" fontId="0" fillId="0" borderId="0" xfId="1" applyFont="1"/>
    <xf numFmtId="0" fontId="3" fillId="2" borderId="13" xfId="0" applyFont="1" applyFill="1" applyBorder="1" applyAlignment="1">
      <alignment horizontal="center" vertical="top" wrapText="1"/>
    </xf>
    <xf numFmtId="44" fontId="2" fillId="0" borderId="10" xfId="1" applyFont="1" applyBorder="1"/>
    <xf numFmtId="44" fontId="0" fillId="0" borderId="10" xfId="1" applyFont="1" applyFill="1" applyBorder="1"/>
    <xf numFmtId="44" fontId="0" fillId="0" borderId="0" xfId="0" applyNumberFormat="1"/>
    <xf numFmtId="0" fontId="0" fillId="0" borderId="0" xfId="0" applyBorder="1" applyAlignment="1">
      <alignment vertical="top"/>
    </xf>
    <xf numFmtId="44" fontId="2" fillId="0" borderId="10" xfId="0" applyNumberFormat="1" applyFont="1" applyBorder="1"/>
    <xf numFmtId="0" fontId="0" fillId="0" borderId="16" xfId="0" applyBorder="1"/>
    <xf numFmtId="44" fontId="2" fillId="0" borderId="6" xfId="1" applyFont="1" applyBorder="1"/>
    <xf numFmtId="44" fontId="0" fillId="2" borderId="6" xfId="1" applyFont="1" applyFill="1" applyBorder="1"/>
    <xf numFmtId="44" fontId="0" fillId="3" borderId="6" xfId="1" applyFont="1" applyFill="1" applyBorder="1"/>
    <xf numFmtId="44" fontId="0" fillId="0" borderId="6" xfId="1" applyFont="1" applyBorder="1"/>
    <xf numFmtId="44" fontId="0" fillId="0" borderId="6" xfId="1" applyFont="1" applyFill="1" applyBorder="1"/>
    <xf numFmtId="0" fontId="0" fillId="0" borderId="16" xfId="0" applyFill="1" applyBorder="1"/>
    <xf numFmtId="44" fontId="0" fillId="0" borderId="10" xfId="1" applyFont="1" applyFill="1" applyBorder="1" applyAlignment="1">
      <alignment horizontal="left" indent="2"/>
    </xf>
    <xf numFmtId="9" fontId="0" fillId="0" borderId="0" xfId="0" applyNumberFormat="1"/>
    <xf numFmtId="44" fontId="0" fillId="0" borderId="11" xfId="0" applyNumberFormat="1" applyBorder="1"/>
    <xf numFmtId="0" fontId="4" fillId="0" borderId="0" xfId="0" applyFont="1" applyAlignment="1"/>
    <xf numFmtId="0" fontId="2" fillId="0" borderId="10" xfId="0" applyFont="1" applyBorder="1" applyAlignment="1">
      <alignment wrapText="1"/>
    </xf>
    <xf numFmtId="0" fontId="0" fillId="0" borderId="10" xfId="0" applyFill="1" applyBorder="1" applyAlignment="1">
      <alignment horizontal="left" wrapText="1"/>
    </xf>
    <xf numFmtId="0" fontId="2" fillId="0" borderId="10" xfId="0" applyFont="1" applyBorder="1" applyAlignment="1">
      <alignment horizontal="left" wrapText="1"/>
    </xf>
    <xf numFmtId="0" fontId="0" fillId="2" borderId="10" xfId="0" applyFill="1" applyBorder="1" applyAlignment="1">
      <alignment horizontal="left" wrapText="1"/>
    </xf>
    <xf numFmtId="0" fontId="0" fillId="3" borderId="10" xfId="0" applyFill="1" applyBorder="1" applyAlignment="1">
      <alignment horizontal="left" wrapText="1"/>
    </xf>
    <xf numFmtId="0" fontId="2" fillId="0" borderId="11" xfId="0" applyFont="1" applyBorder="1" applyAlignment="1">
      <alignment horizontal="left" wrapText="1"/>
    </xf>
    <xf numFmtId="0" fontId="0" fillId="0" borderId="10" xfId="0" applyBorder="1" applyAlignment="1">
      <alignment horizontal="left" wrapText="1"/>
    </xf>
    <xf numFmtId="0" fontId="0" fillId="0" borderId="10" xfId="0" applyBorder="1" applyAlignment="1">
      <alignment wrapText="1"/>
    </xf>
    <xf numFmtId="0" fontId="0" fillId="0" borderId="0" xfId="0" applyAlignment="1">
      <alignment wrapText="1"/>
    </xf>
    <xf numFmtId="0" fontId="3" fillId="3" borderId="2"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3" borderId="4" xfId="0" applyFont="1" applyFill="1" applyBorder="1" applyAlignment="1">
      <alignment horizontal="center" vertical="top" wrapText="1"/>
    </xf>
    <xf numFmtId="0" fontId="0" fillId="0" borderId="0" xfId="0" applyFill="1" applyBorder="1" applyAlignment="1">
      <alignment horizontal="left" vertical="top" wrapText="1"/>
    </xf>
    <xf numFmtId="0" fontId="5" fillId="0" borderId="0" xfId="0" applyFont="1" applyAlignment="1">
      <alignment vertical="top" wrapText="1"/>
    </xf>
    <xf numFmtId="0" fontId="5" fillId="0" borderId="0" xfId="0" applyFont="1" applyFill="1" applyBorder="1" applyAlignment="1">
      <alignment vertical="top" wrapText="1"/>
    </xf>
    <xf numFmtId="0" fontId="0" fillId="0" borderId="0" xfId="0" applyFill="1" applyBorder="1" applyAlignment="1">
      <alignment vertical="top"/>
    </xf>
    <xf numFmtId="0" fontId="3" fillId="0" borderId="0" xfId="0" applyFont="1" applyFill="1" applyBorder="1" applyAlignment="1">
      <alignment horizontal="center" vertical="top" wrapText="1"/>
    </xf>
    <xf numFmtId="44" fontId="0" fillId="0" borderId="0" xfId="1" applyFont="1" applyFill="1" applyBorder="1" applyAlignment="1">
      <alignment horizontal="right" vertical="top"/>
    </xf>
    <xf numFmtId="0" fontId="3" fillId="0" borderId="0" xfId="0" applyFont="1" applyFill="1" applyBorder="1" applyAlignment="1">
      <alignment horizontal="center" vertical="top"/>
    </xf>
    <xf numFmtId="0" fontId="3" fillId="2" borderId="21" xfId="0" applyFont="1" applyFill="1" applyBorder="1" applyAlignment="1">
      <alignment horizontal="center" vertical="top" wrapText="1"/>
    </xf>
    <xf numFmtId="0" fontId="3" fillId="2" borderId="22" xfId="0" applyFont="1" applyFill="1" applyBorder="1" applyAlignment="1">
      <alignment horizontal="center" vertical="top" wrapText="1"/>
    </xf>
    <xf numFmtId="0" fontId="3" fillId="2" borderId="22" xfId="0" applyFont="1" applyFill="1" applyBorder="1" applyAlignment="1">
      <alignment horizontal="center" vertical="top"/>
    </xf>
    <xf numFmtId="44" fontId="0" fillId="2" borderId="22" xfId="1" applyFont="1" applyFill="1" applyBorder="1" applyAlignment="1">
      <alignment horizontal="center" vertical="top"/>
    </xf>
    <xf numFmtId="0" fontId="0" fillId="2" borderId="22" xfId="0" applyFill="1" applyBorder="1" applyAlignment="1">
      <alignment horizontal="center" vertical="top"/>
    </xf>
    <xf numFmtId="0" fontId="0" fillId="0" borderId="0" xfId="0" applyFill="1" applyBorder="1" applyAlignment="1">
      <alignment horizontal="center" vertical="top"/>
    </xf>
    <xf numFmtId="44" fontId="0" fillId="0" borderId="0" xfId="1" applyFont="1" applyBorder="1" applyAlignment="1">
      <alignment horizontal="right" vertical="top"/>
    </xf>
    <xf numFmtId="0" fontId="2" fillId="0" borderId="0" xfId="0" applyFont="1" applyAlignment="1">
      <alignment vertical="top"/>
    </xf>
    <xf numFmtId="44" fontId="0" fillId="3" borderId="6" xfId="1" applyFont="1" applyFill="1" applyBorder="1" applyAlignment="1">
      <alignment horizontal="right" vertical="top"/>
    </xf>
    <xf numFmtId="44" fontId="0" fillId="3" borderId="4" xfId="1" applyFont="1" applyFill="1" applyBorder="1" applyAlignment="1">
      <alignment horizontal="right" vertical="top"/>
    </xf>
    <xf numFmtId="0" fontId="0" fillId="3" borderId="7" xfId="0" applyFill="1" applyBorder="1" applyAlignment="1">
      <alignment horizontal="left" vertical="top" wrapText="1"/>
    </xf>
    <xf numFmtId="0" fontId="3" fillId="3" borderId="21" xfId="0" applyFont="1" applyFill="1" applyBorder="1" applyAlignment="1">
      <alignment horizontal="center" vertical="top" wrapText="1"/>
    </xf>
    <xf numFmtId="0" fontId="3" fillId="3" borderId="22" xfId="0" applyFont="1" applyFill="1" applyBorder="1" applyAlignment="1">
      <alignment horizontal="center" vertical="top" wrapText="1"/>
    </xf>
    <xf numFmtId="44" fontId="0" fillId="3" borderId="22" xfId="1" applyFont="1" applyFill="1" applyBorder="1" applyAlignment="1">
      <alignment horizontal="center" vertical="top"/>
    </xf>
    <xf numFmtId="0" fontId="0" fillId="3" borderId="22" xfId="0" applyFill="1" applyBorder="1" applyAlignment="1">
      <alignment horizontal="center" vertical="top"/>
    </xf>
    <xf numFmtId="44" fontId="0" fillId="3" borderId="25" xfId="1" applyFont="1" applyFill="1" applyBorder="1" applyAlignment="1">
      <alignment horizontal="right" vertical="top"/>
    </xf>
    <xf numFmtId="0" fontId="0" fillId="3" borderId="26" xfId="0" applyFill="1" applyBorder="1" applyAlignment="1">
      <alignment horizontal="center" vertical="top"/>
    </xf>
    <xf numFmtId="0" fontId="0" fillId="3" borderId="27" xfId="0" applyFill="1" applyBorder="1" applyAlignment="1">
      <alignment horizontal="center" vertical="top"/>
    </xf>
    <xf numFmtId="0" fontId="3" fillId="0" borderId="10" xfId="0" applyFont="1" applyBorder="1" applyAlignment="1">
      <alignment wrapText="1"/>
    </xf>
    <xf numFmtId="0" fontId="9" fillId="0" borderId="16" xfId="0" applyFont="1" applyBorder="1"/>
    <xf numFmtId="0" fontId="9" fillId="0" borderId="0" xfId="0" applyFont="1"/>
    <xf numFmtId="44" fontId="3" fillId="0" borderId="10" xfId="1" applyFont="1" applyBorder="1"/>
    <xf numFmtId="44" fontId="3" fillId="0" borderId="6" xfId="1" applyFont="1" applyBorder="1"/>
    <xf numFmtId="0" fontId="3" fillId="0" borderId="10" xfId="0" applyFont="1" applyBorder="1" applyAlignment="1">
      <alignment horizontal="left" wrapText="1"/>
    </xf>
    <xf numFmtId="44" fontId="3" fillId="0" borderId="10" xfId="0" applyNumberFormat="1" applyFont="1" applyBorder="1"/>
    <xf numFmtId="44" fontId="3" fillId="0" borderId="6" xfId="0" applyNumberFormat="1" applyFont="1" applyBorder="1"/>
    <xf numFmtId="44" fontId="9" fillId="0" borderId="10" xfId="0" applyNumberFormat="1" applyFont="1" applyBorder="1"/>
    <xf numFmtId="0" fontId="3" fillId="0" borderId="10" xfId="0" applyFont="1" applyBorder="1"/>
    <xf numFmtId="0" fontId="3" fillId="0" borderId="0" xfId="0" applyFont="1"/>
    <xf numFmtId="0" fontId="9" fillId="0" borderId="10" xfId="0" applyFont="1" applyFill="1" applyBorder="1"/>
    <xf numFmtId="0" fontId="10" fillId="5" borderId="10" xfId="0" applyFont="1" applyFill="1" applyBorder="1" applyAlignment="1">
      <alignment wrapText="1"/>
    </xf>
    <xf numFmtId="44" fontId="10" fillId="5" borderId="10" xfId="0" applyNumberFormat="1" applyFont="1" applyFill="1" applyBorder="1"/>
    <xf numFmtId="0" fontId="2" fillId="4" borderId="10" xfId="0" applyNumberFormat="1" applyFont="1" applyFill="1" applyBorder="1" applyAlignment="1">
      <alignment horizontal="center"/>
    </xf>
    <xf numFmtId="0" fontId="2" fillId="4" borderId="10" xfId="0" applyFont="1" applyFill="1" applyBorder="1" applyAlignment="1">
      <alignment horizontal="center"/>
    </xf>
    <xf numFmtId="0" fontId="2" fillId="4" borderId="12" xfId="0" applyFont="1" applyFill="1" applyBorder="1" applyAlignment="1">
      <alignment horizontal="center"/>
    </xf>
    <xf numFmtId="0" fontId="2" fillId="4" borderId="6" xfId="0" applyFont="1" applyFill="1" applyBorder="1" applyAlignment="1">
      <alignment horizontal="center"/>
    </xf>
    <xf numFmtId="0" fontId="2" fillId="4" borderId="16" xfId="0" applyFont="1" applyFill="1" applyBorder="1" applyAlignment="1">
      <alignment horizontal="center"/>
    </xf>
    <xf numFmtId="0" fontId="0" fillId="3" borderId="3" xfId="0" applyFill="1" applyBorder="1" applyAlignment="1">
      <alignment horizontal="left" vertical="top" wrapText="1"/>
    </xf>
    <xf numFmtId="0" fontId="0" fillId="4" borderId="2" xfId="0" applyFill="1" applyBorder="1" applyAlignment="1">
      <alignment horizontal="left" vertical="top" wrapText="1"/>
    </xf>
    <xf numFmtId="0" fontId="2" fillId="4" borderId="3" xfId="0" applyFont="1" applyFill="1" applyBorder="1" applyAlignment="1">
      <alignment horizontal="left" vertical="top" wrapText="1"/>
    </xf>
    <xf numFmtId="0" fontId="2" fillId="4" borderId="0" xfId="0" applyFont="1" applyFill="1" applyBorder="1" applyAlignment="1">
      <alignment horizontal="left" vertical="top" wrapText="1"/>
    </xf>
    <xf numFmtId="0" fontId="0" fillId="4" borderId="4" xfId="0" applyFill="1" applyBorder="1" applyAlignment="1">
      <alignment horizontal="left" vertical="top" wrapText="1"/>
    </xf>
    <xf numFmtId="44" fontId="0" fillId="4" borderId="4" xfId="1" applyFont="1" applyFill="1" applyBorder="1" applyAlignment="1">
      <alignment horizontal="left" vertical="top" wrapText="1"/>
    </xf>
    <xf numFmtId="0" fontId="0" fillId="4" borderId="3" xfId="0" applyFill="1" applyBorder="1" applyAlignment="1">
      <alignment horizontal="left" vertical="top"/>
    </xf>
    <xf numFmtId="0" fontId="0" fillId="4" borderId="4" xfId="0" applyFill="1" applyBorder="1" applyAlignment="1">
      <alignment vertical="top"/>
    </xf>
    <xf numFmtId="0" fontId="2" fillId="4" borderId="3" xfId="0" applyFont="1" applyFill="1" applyBorder="1" applyAlignment="1">
      <alignment horizontal="left" vertical="top"/>
    </xf>
    <xf numFmtId="0" fontId="0" fillId="4" borderId="0" xfId="0" applyFill="1" applyBorder="1" applyAlignment="1">
      <alignment horizontal="left" vertical="top" wrapText="1"/>
    </xf>
    <xf numFmtId="0" fontId="0" fillId="4" borderId="0" xfId="0" applyFill="1" applyBorder="1" applyAlignment="1">
      <alignment horizontal="left" vertical="top"/>
    </xf>
    <xf numFmtId="44" fontId="0" fillId="4" borderId="4" xfId="1" applyFont="1" applyFill="1" applyBorder="1" applyAlignment="1">
      <alignment vertical="top"/>
    </xf>
    <xf numFmtId="0" fontId="2" fillId="4" borderId="29" xfId="0" applyFont="1" applyFill="1" applyBorder="1" applyAlignment="1">
      <alignment horizontal="left" vertical="top"/>
    </xf>
    <xf numFmtId="0" fontId="0" fillId="4" borderId="14" xfId="0" applyFill="1" applyBorder="1" applyAlignment="1">
      <alignment horizontal="left" vertical="top"/>
    </xf>
    <xf numFmtId="44" fontId="0" fillId="4" borderId="4" xfId="1" applyFont="1" applyFill="1" applyBorder="1" applyAlignment="1">
      <alignment horizontal="right" vertical="top"/>
    </xf>
    <xf numFmtId="44" fontId="0" fillId="4" borderId="2" xfId="1" applyFont="1" applyFill="1" applyBorder="1" applyAlignment="1">
      <alignment horizontal="right" vertical="top"/>
    </xf>
    <xf numFmtId="0" fontId="0" fillId="0" borderId="0" xfId="0" applyFill="1" applyBorder="1" applyAlignment="1">
      <alignment horizontal="left" vertical="top" wrapText="1"/>
    </xf>
    <xf numFmtId="0" fontId="0" fillId="0" borderId="0" xfId="0" applyBorder="1"/>
    <xf numFmtId="44" fontId="0" fillId="4" borderId="4" xfId="1" applyFont="1" applyFill="1" applyBorder="1" applyAlignment="1" applyProtection="1">
      <alignment horizontal="left" vertical="top" wrapText="1"/>
      <protection locked="0"/>
    </xf>
    <xf numFmtId="44" fontId="0" fillId="4" borderId="4" xfId="1" applyFont="1" applyFill="1" applyBorder="1" applyAlignment="1" applyProtection="1">
      <alignment vertical="top"/>
      <protection locked="0"/>
    </xf>
    <xf numFmtId="44" fontId="0" fillId="4" borderId="28" xfId="1" applyFont="1" applyFill="1" applyBorder="1" applyAlignment="1" applyProtection="1">
      <alignment horizontal="right" vertical="top"/>
      <protection locked="0"/>
    </xf>
    <xf numFmtId="44" fontId="0" fillId="2" borderId="10" xfId="1" applyFont="1" applyFill="1" applyBorder="1" applyAlignment="1" applyProtection="1">
      <alignment horizontal="right" vertical="top"/>
      <protection locked="0"/>
    </xf>
    <xf numFmtId="44" fontId="0" fillId="2" borderId="6" xfId="1" applyFont="1" applyFill="1" applyBorder="1" applyAlignment="1" applyProtection="1">
      <alignment horizontal="right" vertical="top"/>
      <protection locked="0"/>
    </xf>
    <xf numFmtId="44" fontId="0" fillId="2" borderId="23" xfId="1" applyFont="1" applyFill="1" applyBorder="1" applyAlignment="1" applyProtection="1">
      <alignment horizontal="center" vertical="top"/>
      <protection locked="0"/>
    </xf>
    <xf numFmtId="0" fontId="0" fillId="2" borderId="5" xfId="0" applyFill="1" applyBorder="1" applyAlignment="1" applyProtection="1">
      <alignment horizontal="left" vertical="top"/>
      <protection locked="0"/>
    </xf>
    <xf numFmtId="44" fontId="0" fillId="2" borderId="12" xfId="1" applyFont="1" applyFill="1" applyBorder="1" applyAlignment="1" applyProtection="1">
      <alignment horizontal="right" vertical="top"/>
      <protection locked="0"/>
    </xf>
    <xf numFmtId="0" fontId="0" fillId="2" borderId="8" xfId="0" applyFill="1" applyBorder="1" applyAlignment="1" applyProtection="1">
      <alignment horizontal="left" vertical="top"/>
      <protection locked="0"/>
    </xf>
    <xf numFmtId="44" fontId="0" fillId="2" borderId="15" xfId="1" applyFont="1" applyFill="1" applyBorder="1" applyAlignment="1" applyProtection="1">
      <alignment horizontal="right" vertical="top"/>
      <protection locked="0"/>
    </xf>
    <xf numFmtId="44" fontId="0" fillId="2" borderId="9" xfId="1" applyFont="1" applyFill="1" applyBorder="1" applyAlignment="1" applyProtection="1">
      <alignment horizontal="right" vertical="top"/>
      <protection locked="0"/>
    </xf>
    <xf numFmtId="44" fontId="0" fillId="2" borderId="24" xfId="1" applyFont="1" applyFill="1" applyBorder="1" applyAlignment="1" applyProtection="1">
      <alignment horizontal="center" vertical="top"/>
      <protection locked="0"/>
    </xf>
    <xf numFmtId="44" fontId="0" fillId="3" borderId="6" xfId="1" applyFont="1" applyFill="1" applyBorder="1" applyAlignment="1" applyProtection="1">
      <alignment horizontal="right" vertical="top"/>
      <protection locked="0"/>
    </xf>
    <xf numFmtId="0" fontId="0" fillId="3" borderId="23" xfId="0" applyFill="1" applyBorder="1" applyAlignment="1" applyProtection="1">
      <alignment horizontal="center" vertical="top"/>
      <protection locked="0"/>
    </xf>
    <xf numFmtId="44" fontId="0" fillId="3" borderId="9" xfId="1" applyFont="1" applyFill="1" applyBorder="1" applyAlignment="1" applyProtection="1">
      <alignment horizontal="right" vertical="top"/>
      <protection locked="0"/>
    </xf>
    <xf numFmtId="0" fontId="0" fillId="3" borderId="24" xfId="0" applyFill="1" applyBorder="1" applyAlignment="1" applyProtection="1">
      <alignment horizontal="center" vertical="top"/>
      <protection locked="0"/>
    </xf>
    <xf numFmtId="44" fontId="3" fillId="0" borderId="10" xfId="1" applyFont="1" applyFill="1" applyBorder="1" applyProtection="1">
      <protection locked="0"/>
    </xf>
    <xf numFmtId="44" fontId="3" fillId="0" borderId="12" xfId="1" applyFont="1" applyFill="1" applyBorder="1" applyProtection="1">
      <protection locked="0"/>
    </xf>
    <xf numFmtId="44" fontId="3" fillId="0" borderId="6" xfId="1" applyFont="1" applyFill="1" applyBorder="1" applyProtection="1">
      <protection locked="0"/>
    </xf>
    <xf numFmtId="0" fontId="2" fillId="4" borderId="3" xfId="0" applyFont="1" applyFill="1" applyBorder="1" applyAlignment="1">
      <alignment vertical="top"/>
    </xf>
    <xf numFmtId="0" fontId="2" fillId="4" borderId="0" xfId="0" applyFont="1" applyFill="1" applyBorder="1" applyAlignment="1">
      <alignment vertical="top"/>
    </xf>
    <xf numFmtId="0" fontId="11" fillId="4" borderId="1" xfId="0" applyFont="1" applyFill="1" applyBorder="1" applyAlignment="1">
      <alignment horizontal="left" vertical="top" wrapText="1"/>
    </xf>
    <xf numFmtId="0" fontId="11" fillId="4" borderId="13"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0"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0" xfId="0" applyFill="1" applyBorder="1" applyAlignment="1">
      <alignment horizontal="left" vertical="top" wrapText="1"/>
    </xf>
    <xf numFmtId="0" fontId="0" fillId="0" borderId="0" xfId="0" applyFill="1" applyBorder="1" applyAlignment="1">
      <alignment horizontal="left" vertical="top" wrapText="1"/>
    </xf>
    <xf numFmtId="0" fontId="5" fillId="0" borderId="0" xfId="0" applyFont="1" applyAlignment="1">
      <alignment horizontal="left" vertical="top" wrapText="1"/>
    </xf>
    <xf numFmtId="0" fontId="0" fillId="4" borderId="19" xfId="0" applyFill="1" applyBorder="1" applyAlignment="1">
      <alignment horizontal="left" vertical="top" wrapText="1"/>
    </xf>
    <xf numFmtId="0" fontId="0" fillId="4" borderId="18" xfId="0" applyFill="1" applyBorder="1" applyAlignment="1">
      <alignment horizontal="left" vertical="top" wrapText="1"/>
    </xf>
    <xf numFmtId="0" fontId="0" fillId="4" borderId="20" xfId="0" applyFill="1" applyBorder="1" applyAlignment="1">
      <alignment horizontal="left" vertical="top" wrapText="1"/>
    </xf>
    <xf numFmtId="0" fontId="2" fillId="0" borderId="0" xfId="0" applyFont="1" applyAlignment="1">
      <alignment vertical="top"/>
    </xf>
    <xf numFmtId="0" fontId="7" fillId="0" borderId="0" xfId="0" applyFont="1" applyAlignment="1">
      <alignment horizontal="left" vertical="top" wrapText="1"/>
    </xf>
  </cellXfs>
  <cellStyles count="2">
    <cellStyle name="Standard" xfId="0" builtinId="0"/>
    <cellStyle name="Währung" xfId="1" builtinId="4"/>
  </cellStyles>
  <dxfs count="21">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2031202</xdr:colOff>
      <xdr:row>1</xdr:row>
      <xdr:rowOff>2223</xdr:rowOff>
    </xdr:from>
    <xdr:to>
      <xdr:col>5</xdr:col>
      <xdr:colOff>81751</xdr:colOff>
      <xdr:row>1</xdr:row>
      <xdr:rowOff>592773</xdr:rowOff>
    </xdr:to>
    <xdr:pic>
      <xdr:nvPicPr>
        <xdr:cNvPr id="2" name="Grafik 1" descr="Rechtsanwalt Software Advokat">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7242" y="185103"/>
          <a:ext cx="2340609"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42894</xdr:colOff>
      <xdr:row>4</xdr:row>
      <xdr:rowOff>0</xdr:rowOff>
    </xdr:from>
    <xdr:to>
      <xdr:col>1</xdr:col>
      <xdr:colOff>2598420</xdr:colOff>
      <xdr:row>15</xdr:row>
      <xdr:rowOff>6485</xdr:rowOff>
    </xdr:to>
    <xdr:pic>
      <xdr:nvPicPr>
        <xdr:cNvPr id="4" name="Grafik 3" descr="http://www.advokat.at/CMSPages/GetFile.aspx?guid=c6e7f5b3-e0d1-4b31-af05-70fa5d217650">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8154" y="1676400"/>
          <a:ext cx="2555526" cy="2033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xdr:row>
      <xdr:rowOff>0</xdr:rowOff>
    </xdr:from>
    <xdr:to>
      <xdr:col>2</xdr:col>
      <xdr:colOff>304800</xdr:colOff>
      <xdr:row>22</xdr:row>
      <xdr:rowOff>114300</xdr:rowOff>
    </xdr:to>
    <xdr:sp macro="" textlink="">
      <xdr:nvSpPr>
        <xdr:cNvPr id="1031" name="AutoShape 7" descr="Bildergebnis für fuhrpark pkw">
          <a:extLst>
            <a:ext uri="{FF2B5EF4-FFF2-40B4-BE49-F238E27FC236}">
              <a16:creationId xmlns:a16="http://schemas.microsoft.com/office/drawing/2014/main" xmlns="" id="{00000000-0008-0000-0000-000007040000}"/>
            </a:ext>
          </a:extLst>
        </xdr:cNvPr>
        <xdr:cNvSpPr>
          <a:spLocks noChangeAspect="1" noChangeArrowheads="1"/>
        </xdr:cNvSpPr>
      </xdr:nvSpPr>
      <xdr:spPr bwMode="auto">
        <a:xfrm>
          <a:off x="17145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21</xdr:row>
      <xdr:rowOff>0</xdr:rowOff>
    </xdr:from>
    <xdr:to>
      <xdr:col>2</xdr:col>
      <xdr:colOff>304800</xdr:colOff>
      <xdr:row>22</xdr:row>
      <xdr:rowOff>114300</xdr:rowOff>
    </xdr:to>
    <xdr:sp macro="" textlink="">
      <xdr:nvSpPr>
        <xdr:cNvPr id="1032" name="AutoShape 8" descr="Bildergebnis für fuhrpark pkw">
          <a:extLst>
            <a:ext uri="{FF2B5EF4-FFF2-40B4-BE49-F238E27FC236}">
              <a16:creationId xmlns:a16="http://schemas.microsoft.com/office/drawing/2014/main" xmlns="" id="{00000000-0008-0000-0000-000008040000}"/>
            </a:ext>
          </a:extLst>
        </xdr:cNvPr>
        <xdr:cNvSpPr>
          <a:spLocks noChangeAspect="1" noChangeArrowheads="1"/>
        </xdr:cNvSpPr>
      </xdr:nvSpPr>
      <xdr:spPr bwMode="auto">
        <a:xfrm>
          <a:off x="17145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21</xdr:row>
      <xdr:rowOff>0</xdr:rowOff>
    </xdr:from>
    <xdr:to>
      <xdr:col>2</xdr:col>
      <xdr:colOff>304800</xdr:colOff>
      <xdr:row>22</xdr:row>
      <xdr:rowOff>114300</xdr:rowOff>
    </xdr:to>
    <xdr:sp macro="" textlink="">
      <xdr:nvSpPr>
        <xdr:cNvPr id="1033" name="AutoShape 9" descr="Bildergebnis für fuhrpark pkw">
          <a:extLst>
            <a:ext uri="{FF2B5EF4-FFF2-40B4-BE49-F238E27FC236}">
              <a16:creationId xmlns:a16="http://schemas.microsoft.com/office/drawing/2014/main" xmlns="" id="{00000000-0008-0000-0000-000009040000}"/>
            </a:ext>
          </a:extLst>
        </xdr:cNvPr>
        <xdr:cNvSpPr>
          <a:spLocks noChangeAspect="1" noChangeArrowheads="1"/>
        </xdr:cNvSpPr>
      </xdr:nvSpPr>
      <xdr:spPr bwMode="auto">
        <a:xfrm>
          <a:off x="17145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21</xdr:row>
      <xdr:rowOff>0</xdr:rowOff>
    </xdr:from>
    <xdr:to>
      <xdr:col>2</xdr:col>
      <xdr:colOff>304800</xdr:colOff>
      <xdr:row>22</xdr:row>
      <xdr:rowOff>114300</xdr:rowOff>
    </xdr:to>
    <xdr:sp macro="" textlink="">
      <xdr:nvSpPr>
        <xdr:cNvPr id="1034" name="AutoShape 10" descr="Bildergebnis für fuhrpark pkw">
          <a:extLst>
            <a:ext uri="{FF2B5EF4-FFF2-40B4-BE49-F238E27FC236}">
              <a16:creationId xmlns:a16="http://schemas.microsoft.com/office/drawing/2014/main" xmlns="" id="{00000000-0008-0000-0000-00000A040000}"/>
            </a:ext>
          </a:extLst>
        </xdr:cNvPr>
        <xdr:cNvSpPr>
          <a:spLocks noChangeAspect="1" noChangeArrowheads="1"/>
        </xdr:cNvSpPr>
      </xdr:nvSpPr>
      <xdr:spPr bwMode="auto">
        <a:xfrm>
          <a:off x="17145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26</xdr:row>
      <xdr:rowOff>0</xdr:rowOff>
    </xdr:from>
    <xdr:ext cx="304800" cy="293594"/>
    <xdr:sp macro="" textlink="">
      <xdr:nvSpPr>
        <xdr:cNvPr id="9" name="AutoShape 7" descr="Bildergebnis für fuhrpark pkw">
          <a:extLst>
            <a:ext uri="{FF2B5EF4-FFF2-40B4-BE49-F238E27FC236}">
              <a16:creationId xmlns:a16="http://schemas.microsoft.com/office/drawing/2014/main" xmlns="" id="{00000000-0008-0000-0000-000009000000}"/>
            </a:ext>
          </a:extLst>
        </xdr:cNvPr>
        <xdr:cNvSpPr>
          <a:spLocks noChangeAspect="1" noChangeArrowheads="1"/>
        </xdr:cNvSpPr>
      </xdr:nvSpPr>
      <xdr:spPr bwMode="auto">
        <a:xfrm>
          <a:off x="3899647" y="5636559"/>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293594"/>
    <xdr:sp macro="" textlink="">
      <xdr:nvSpPr>
        <xdr:cNvPr id="10" name="AutoShape 8" descr="Bildergebnis für fuhrpark pkw">
          <a:extLst>
            <a:ext uri="{FF2B5EF4-FFF2-40B4-BE49-F238E27FC236}">
              <a16:creationId xmlns:a16="http://schemas.microsoft.com/office/drawing/2014/main" xmlns="" id="{00000000-0008-0000-0000-00000A000000}"/>
            </a:ext>
          </a:extLst>
        </xdr:cNvPr>
        <xdr:cNvSpPr>
          <a:spLocks noChangeAspect="1" noChangeArrowheads="1"/>
        </xdr:cNvSpPr>
      </xdr:nvSpPr>
      <xdr:spPr bwMode="auto">
        <a:xfrm>
          <a:off x="3899647" y="5636559"/>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293594"/>
    <xdr:sp macro="" textlink="">
      <xdr:nvSpPr>
        <xdr:cNvPr id="11" name="AutoShape 9" descr="Bildergebnis für fuhrpark pkw">
          <a:extLst>
            <a:ext uri="{FF2B5EF4-FFF2-40B4-BE49-F238E27FC236}">
              <a16:creationId xmlns:a16="http://schemas.microsoft.com/office/drawing/2014/main" xmlns="" id="{00000000-0008-0000-0000-00000B000000}"/>
            </a:ext>
          </a:extLst>
        </xdr:cNvPr>
        <xdr:cNvSpPr>
          <a:spLocks noChangeAspect="1" noChangeArrowheads="1"/>
        </xdr:cNvSpPr>
      </xdr:nvSpPr>
      <xdr:spPr bwMode="auto">
        <a:xfrm>
          <a:off x="3899647" y="5636559"/>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293594"/>
    <xdr:sp macro="" textlink="">
      <xdr:nvSpPr>
        <xdr:cNvPr id="12" name="AutoShape 10" descr="Bildergebnis für fuhrpark pkw">
          <a:extLst>
            <a:ext uri="{FF2B5EF4-FFF2-40B4-BE49-F238E27FC236}">
              <a16:creationId xmlns:a16="http://schemas.microsoft.com/office/drawing/2014/main" xmlns="" id="{00000000-0008-0000-0000-00000C000000}"/>
            </a:ext>
          </a:extLst>
        </xdr:cNvPr>
        <xdr:cNvSpPr>
          <a:spLocks noChangeAspect="1" noChangeArrowheads="1"/>
        </xdr:cNvSpPr>
      </xdr:nvSpPr>
      <xdr:spPr bwMode="auto">
        <a:xfrm>
          <a:off x="3899647" y="5636559"/>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30</xdr:row>
      <xdr:rowOff>0</xdr:rowOff>
    </xdr:from>
    <xdr:ext cx="304800" cy="293594"/>
    <xdr:sp macro="" textlink="">
      <xdr:nvSpPr>
        <xdr:cNvPr id="14" name="AutoShape 7" descr="Bildergebnis für fuhrpark pkw">
          <a:extLst>
            <a:ext uri="{FF2B5EF4-FFF2-40B4-BE49-F238E27FC236}">
              <a16:creationId xmlns:a16="http://schemas.microsoft.com/office/drawing/2014/main" xmlns="" id="{00000000-0008-0000-0000-00000E000000}"/>
            </a:ext>
          </a:extLst>
        </xdr:cNvPr>
        <xdr:cNvSpPr>
          <a:spLocks noChangeAspect="1" noChangeArrowheads="1"/>
        </xdr:cNvSpPr>
      </xdr:nvSpPr>
      <xdr:spPr bwMode="auto">
        <a:xfrm>
          <a:off x="3899647" y="5098676"/>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30</xdr:row>
      <xdr:rowOff>0</xdr:rowOff>
    </xdr:from>
    <xdr:ext cx="304800" cy="293594"/>
    <xdr:sp macro="" textlink="">
      <xdr:nvSpPr>
        <xdr:cNvPr id="15" name="AutoShape 8" descr="Bildergebnis für fuhrpark pkw">
          <a:extLst>
            <a:ext uri="{FF2B5EF4-FFF2-40B4-BE49-F238E27FC236}">
              <a16:creationId xmlns:a16="http://schemas.microsoft.com/office/drawing/2014/main" xmlns="" id="{00000000-0008-0000-0000-00000F000000}"/>
            </a:ext>
          </a:extLst>
        </xdr:cNvPr>
        <xdr:cNvSpPr>
          <a:spLocks noChangeAspect="1" noChangeArrowheads="1"/>
        </xdr:cNvSpPr>
      </xdr:nvSpPr>
      <xdr:spPr bwMode="auto">
        <a:xfrm>
          <a:off x="3899647" y="5098676"/>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30</xdr:row>
      <xdr:rowOff>0</xdr:rowOff>
    </xdr:from>
    <xdr:ext cx="304800" cy="293594"/>
    <xdr:sp macro="" textlink="">
      <xdr:nvSpPr>
        <xdr:cNvPr id="16" name="AutoShape 9" descr="Bildergebnis für fuhrpark pkw">
          <a:extLst>
            <a:ext uri="{FF2B5EF4-FFF2-40B4-BE49-F238E27FC236}">
              <a16:creationId xmlns:a16="http://schemas.microsoft.com/office/drawing/2014/main" xmlns="" id="{00000000-0008-0000-0000-000010000000}"/>
            </a:ext>
          </a:extLst>
        </xdr:cNvPr>
        <xdr:cNvSpPr>
          <a:spLocks noChangeAspect="1" noChangeArrowheads="1"/>
        </xdr:cNvSpPr>
      </xdr:nvSpPr>
      <xdr:spPr bwMode="auto">
        <a:xfrm>
          <a:off x="3899647" y="5098676"/>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30</xdr:row>
      <xdr:rowOff>0</xdr:rowOff>
    </xdr:from>
    <xdr:ext cx="304800" cy="293594"/>
    <xdr:sp macro="" textlink="">
      <xdr:nvSpPr>
        <xdr:cNvPr id="17" name="AutoShape 10" descr="Bildergebnis für fuhrpark pkw">
          <a:extLst>
            <a:ext uri="{FF2B5EF4-FFF2-40B4-BE49-F238E27FC236}">
              <a16:creationId xmlns:a16="http://schemas.microsoft.com/office/drawing/2014/main" xmlns="" id="{00000000-0008-0000-0000-000011000000}"/>
            </a:ext>
          </a:extLst>
        </xdr:cNvPr>
        <xdr:cNvSpPr>
          <a:spLocks noChangeAspect="1" noChangeArrowheads="1"/>
        </xdr:cNvSpPr>
      </xdr:nvSpPr>
      <xdr:spPr bwMode="auto">
        <a:xfrm>
          <a:off x="3899647" y="5098676"/>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46265</xdr:colOff>
      <xdr:row>25</xdr:row>
      <xdr:rowOff>188067</xdr:rowOff>
    </xdr:from>
    <xdr:to>
      <xdr:col>1</xdr:col>
      <xdr:colOff>2590800</xdr:colOff>
      <xdr:row>34</xdr:row>
      <xdr:rowOff>10009</xdr:rowOff>
    </xdr:to>
    <xdr:pic>
      <xdr:nvPicPr>
        <xdr:cNvPr id="3" name="Grafik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3"/>
        <a:stretch>
          <a:fillRect/>
        </a:stretch>
      </xdr:blipFill>
      <xdr:spPr>
        <a:xfrm>
          <a:off x="220436" y="5731617"/>
          <a:ext cx="2544535" cy="1487456"/>
        </a:xfrm>
        <a:prstGeom prst="rect">
          <a:avLst/>
        </a:prstGeom>
      </xdr:spPr>
    </xdr:pic>
    <xdr:clientData/>
  </xdr:twoCellAnchor>
  <xdr:twoCellAnchor editAs="oneCell">
    <xdr:from>
      <xdr:col>1</xdr:col>
      <xdr:colOff>46265</xdr:colOff>
      <xdr:row>15</xdr:row>
      <xdr:rowOff>188068</xdr:rowOff>
    </xdr:from>
    <xdr:to>
      <xdr:col>1</xdr:col>
      <xdr:colOff>2593522</xdr:colOff>
      <xdr:row>25</xdr:row>
      <xdr:rowOff>1</xdr:rowOff>
    </xdr:to>
    <xdr:pic>
      <xdr:nvPicPr>
        <xdr:cNvPr id="5" name="Grafik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4"/>
        <a:stretch>
          <a:fillRect/>
        </a:stretch>
      </xdr:blipFill>
      <xdr:spPr>
        <a:xfrm>
          <a:off x="220436" y="3883768"/>
          <a:ext cx="2547257" cy="1659783"/>
        </a:xfrm>
        <a:prstGeom prst="rect">
          <a:avLst/>
        </a:prstGeom>
      </xdr:spPr>
    </xdr:pic>
    <xdr:clientData/>
  </xdr:twoCellAnchor>
  <xdr:oneCellAnchor>
    <xdr:from>
      <xdr:col>4</xdr:col>
      <xdr:colOff>2199</xdr:colOff>
      <xdr:row>1</xdr:row>
      <xdr:rowOff>499240</xdr:rowOff>
    </xdr:from>
    <xdr:ext cx="1195327" cy="405367"/>
    <xdr:sp macro="" textlink="">
      <xdr:nvSpPr>
        <xdr:cNvPr id="6" name="Textfeld 5">
          <a:extLst>
            <a:ext uri="{FF2B5EF4-FFF2-40B4-BE49-F238E27FC236}">
              <a16:creationId xmlns:a16="http://schemas.microsoft.com/office/drawing/2014/main" xmlns="" id="{C09CCABE-DA3D-42D7-80B4-50688B13BABF}"/>
            </a:ext>
          </a:extLst>
        </xdr:cNvPr>
        <xdr:cNvSpPr txBox="1"/>
      </xdr:nvSpPr>
      <xdr:spPr>
        <a:xfrm>
          <a:off x="9297285" y="689740"/>
          <a:ext cx="1195327" cy="40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de-DE" sz="1000" b="1"/>
            <a:t>Markus</a:t>
          </a:r>
          <a:r>
            <a:rPr lang="de-DE" sz="1000" b="1" baseline="0"/>
            <a:t> Weiss</a:t>
          </a:r>
          <a:br>
            <a:rPr lang="de-DE" sz="1000" b="1" baseline="0"/>
          </a:br>
          <a:r>
            <a:rPr lang="de-DE" sz="1000" b="1"/>
            <a:t>0676</a:t>
          </a:r>
          <a:r>
            <a:rPr lang="de-DE" sz="1000" b="1" baseline="0"/>
            <a:t> / 844 748 100</a:t>
          </a:r>
          <a:endParaRPr lang="de-DE" sz="1000" b="1"/>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47625</xdr:colOff>
      <xdr:row>1</xdr:row>
      <xdr:rowOff>8520</xdr:rowOff>
    </xdr:from>
    <xdr:to>
      <xdr:col>4</xdr:col>
      <xdr:colOff>66674</xdr:colOff>
      <xdr:row>1</xdr:row>
      <xdr:rowOff>599070</xdr:rowOff>
    </xdr:to>
    <xdr:pic>
      <xdr:nvPicPr>
        <xdr:cNvPr id="2" name="Grafik 1" descr="Rechtsanwalt Software Advokat">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7865" y="191400"/>
          <a:ext cx="2282189"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123825</xdr:colOff>
      <xdr:row>1</xdr:row>
      <xdr:rowOff>523875</xdr:rowOff>
    </xdr:from>
    <xdr:ext cx="1195327" cy="405367"/>
    <xdr:sp macro="" textlink="">
      <xdr:nvSpPr>
        <xdr:cNvPr id="4" name="Textfeld 3">
          <a:extLst>
            <a:ext uri="{FF2B5EF4-FFF2-40B4-BE49-F238E27FC236}">
              <a16:creationId xmlns:a16="http://schemas.microsoft.com/office/drawing/2014/main" xmlns="" id="{44B3AA5E-C53B-439D-AE5B-BA0FCD0FDB06}"/>
            </a:ext>
          </a:extLst>
        </xdr:cNvPr>
        <xdr:cNvSpPr txBox="1"/>
      </xdr:nvSpPr>
      <xdr:spPr>
        <a:xfrm>
          <a:off x="6667500" y="714375"/>
          <a:ext cx="1195327" cy="40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de-DE" sz="1000" b="1"/>
            <a:t>Markus</a:t>
          </a:r>
          <a:r>
            <a:rPr lang="de-DE" sz="1000" b="1" baseline="0"/>
            <a:t> Weiss</a:t>
          </a:r>
          <a:br>
            <a:rPr lang="de-DE" sz="1000" b="1" baseline="0"/>
          </a:br>
          <a:r>
            <a:rPr lang="de-DE" sz="1000" b="1"/>
            <a:t>0676</a:t>
          </a:r>
          <a:r>
            <a:rPr lang="de-DE" sz="1000" b="1" baseline="0"/>
            <a:t> / 844 748 100</a:t>
          </a:r>
          <a:endParaRPr lang="de-DE" sz="1000" b="1"/>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4438650</xdr:colOff>
      <xdr:row>1</xdr:row>
      <xdr:rowOff>27570</xdr:rowOff>
    </xdr:from>
    <xdr:to>
      <xdr:col>3</xdr:col>
      <xdr:colOff>47624</xdr:colOff>
      <xdr:row>1</xdr:row>
      <xdr:rowOff>618120</xdr:rowOff>
    </xdr:to>
    <xdr:pic>
      <xdr:nvPicPr>
        <xdr:cNvPr id="2" name="Grafik 1" descr="Rechtsanwalt Software Advokat">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3910" y="210450"/>
          <a:ext cx="2101214"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5200650</xdr:colOff>
      <xdr:row>1</xdr:row>
      <xdr:rowOff>523875</xdr:rowOff>
    </xdr:from>
    <xdr:ext cx="1195327" cy="405367"/>
    <xdr:sp macro="" textlink="">
      <xdr:nvSpPr>
        <xdr:cNvPr id="3" name="Textfeld 2">
          <a:extLst>
            <a:ext uri="{FF2B5EF4-FFF2-40B4-BE49-F238E27FC236}">
              <a16:creationId xmlns:a16="http://schemas.microsoft.com/office/drawing/2014/main" xmlns="" id="{42049615-3B7B-4956-B869-5103BC7C3737}"/>
            </a:ext>
          </a:extLst>
        </xdr:cNvPr>
        <xdr:cNvSpPr txBox="1"/>
      </xdr:nvSpPr>
      <xdr:spPr>
        <a:xfrm>
          <a:off x="5372100" y="714375"/>
          <a:ext cx="1195327" cy="40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de-DE" sz="1000" b="1"/>
            <a:t>Markus</a:t>
          </a:r>
          <a:r>
            <a:rPr lang="de-DE" sz="1000" b="1" baseline="0"/>
            <a:t> Weiss</a:t>
          </a:r>
          <a:br>
            <a:rPr lang="de-DE" sz="1000" b="1" baseline="0"/>
          </a:br>
          <a:r>
            <a:rPr lang="de-DE" sz="1000" b="1"/>
            <a:t>0676</a:t>
          </a:r>
          <a:r>
            <a:rPr lang="de-DE" sz="1000" b="1" baseline="0"/>
            <a:t> / 844 748 100</a:t>
          </a:r>
          <a:endParaRPr lang="de-DE" sz="1000" b="1"/>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5</xdr:col>
      <xdr:colOff>266700</xdr:colOff>
      <xdr:row>0</xdr:row>
      <xdr:rowOff>136373</xdr:rowOff>
    </xdr:from>
    <xdr:to>
      <xdr:col>6</xdr:col>
      <xdr:colOff>1118349</xdr:colOff>
      <xdr:row>3</xdr:row>
      <xdr:rowOff>81464</xdr:rowOff>
    </xdr:to>
    <xdr:pic>
      <xdr:nvPicPr>
        <xdr:cNvPr id="2" name="Grafik 1" descr="Rechtsanwalt Software Advokat">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2220" y="136373"/>
          <a:ext cx="2230869" cy="577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1299882</xdr:colOff>
      <xdr:row>3</xdr:row>
      <xdr:rowOff>11203</xdr:rowOff>
    </xdr:from>
    <xdr:ext cx="1195327" cy="405367"/>
    <xdr:sp macro="" textlink="">
      <xdr:nvSpPr>
        <xdr:cNvPr id="3" name="Textfeld 2">
          <a:extLst>
            <a:ext uri="{FF2B5EF4-FFF2-40B4-BE49-F238E27FC236}">
              <a16:creationId xmlns:a16="http://schemas.microsoft.com/office/drawing/2014/main" xmlns="" id="{195677BB-1C0D-4025-B48D-FD273E356999}"/>
            </a:ext>
          </a:extLst>
        </xdr:cNvPr>
        <xdr:cNvSpPr txBox="1"/>
      </xdr:nvSpPr>
      <xdr:spPr>
        <a:xfrm>
          <a:off x="10903323" y="661144"/>
          <a:ext cx="1195327" cy="40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de-DE" sz="1000" b="1"/>
            <a:t>Markus</a:t>
          </a:r>
          <a:r>
            <a:rPr lang="de-DE" sz="1000" b="1" baseline="0"/>
            <a:t> Weiss</a:t>
          </a:r>
          <a:br>
            <a:rPr lang="de-DE" sz="1000" b="1" baseline="0"/>
          </a:br>
          <a:r>
            <a:rPr lang="de-DE" sz="1000" b="1"/>
            <a:t>0676</a:t>
          </a:r>
          <a:r>
            <a:rPr lang="de-DE" sz="1000" b="1" baseline="0"/>
            <a:t> / 844 748 100</a:t>
          </a:r>
          <a:endParaRPr lang="de-DE" sz="1000" b="1"/>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34"/>
  <sheetViews>
    <sheetView showGridLines="0" showRowColHeaders="0" tabSelected="1" zoomScaleNormal="100" zoomScaleSheetLayoutView="80" workbookViewId="0">
      <selection activeCell="E15" sqref="E15"/>
    </sheetView>
  </sheetViews>
  <sheetFormatPr baseColWidth="10" defaultColWidth="11.44140625" defaultRowHeight="14.4" x14ac:dyDescent="0.3"/>
  <cols>
    <col min="1" max="1" width="2.5546875" style="4" customWidth="1"/>
    <col min="2" max="2" width="39" style="4" customWidth="1"/>
    <col min="3" max="3" width="52" style="4" customWidth="1"/>
    <col min="4" max="4" width="45.88671875" style="4" customWidth="1"/>
    <col min="5" max="5" width="16.6640625" style="4" customWidth="1"/>
    <col min="6" max="6" width="4" style="4" customWidth="1"/>
    <col min="7" max="7" width="69.5546875" style="4" customWidth="1"/>
    <col min="8" max="8" width="13.33203125" style="4" bestFit="1" customWidth="1"/>
    <col min="9" max="9" width="16.5546875" style="4" customWidth="1"/>
    <col min="10" max="16384" width="11.44140625" style="4"/>
  </cols>
  <sheetData>
    <row r="2" spans="2:9" ht="71.25" customHeight="1" thickBot="1" x14ac:dyDescent="0.35">
      <c r="B2" s="158" t="s">
        <v>123</v>
      </c>
      <c r="C2" s="158"/>
      <c r="D2" s="158"/>
      <c r="E2" s="69"/>
      <c r="F2" s="69"/>
      <c r="G2" s="69"/>
    </row>
    <row r="3" spans="2:9" ht="32.25" customHeight="1" thickBot="1" x14ac:dyDescent="0.35">
      <c r="B3" s="159" t="s">
        <v>124</v>
      </c>
      <c r="C3" s="160"/>
      <c r="D3" s="160"/>
      <c r="E3" s="161"/>
      <c r="F3" s="42"/>
      <c r="G3" s="157"/>
      <c r="H3" s="157"/>
      <c r="I3" s="157"/>
    </row>
    <row r="4" spans="2:9" ht="15" thickBot="1" x14ac:dyDescent="0.35">
      <c r="C4" s="68"/>
      <c r="D4" s="68"/>
      <c r="E4" s="68"/>
      <c r="F4" s="80"/>
      <c r="G4" s="68"/>
      <c r="H4" s="68"/>
      <c r="I4" s="68"/>
    </row>
    <row r="5" spans="2:9" x14ac:dyDescent="0.3">
      <c r="C5" s="151" t="s">
        <v>99</v>
      </c>
      <c r="D5" s="152"/>
      <c r="E5" s="113"/>
      <c r="F5" s="80"/>
      <c r="G5" s="68"/>
      <c r="H5" s="68"/>
      <c r="I5" s="68"/>
    </row>
    <row r="6" spans="2:9" x14ac:dyDescent="0.3">
      <c r="C6" s="114"/>
      <c r="D6" s="115"/>
      <c r="E6" s="116"/>
      <c r="F6" s="80"/>
      <c r="G6" s="68"/>
      <c r="H6" s="68"/>
      <c r="I6" s="68"/>
    </row>
    <row r="7" spans="2:9" x14ac:dyDescent="0.3">
      <c r="C7" s="153" t="s">
        <v>78</v>
      </c>
      <c r="D7" s="154"/>
      <c r="E7" s="116"/>
      <c r="F7" s="80"/>
      <c r="G7" s="68"/>
      <c r="H7" s="68"/>
      <c r="I7" s="68"/>
    </row>
    <row r="8" spans="2:9" x14ac:dyDescent="0.3">
      <c r="C8" s="155" t="s">
        <v>127</v>
      </c>
      <c r="D8" s="156"/>
      <c r="E8" s="130">
        <v>4000</v>
      </c>
      <c r="F8" s="80"/>
      <c r="G8" s="68"/>
      <c r="H8" s="68"/>
      <c r="I8" s="68"/>
    </row>
    <row r="9" spans="2:9" x14ac:dyDescent="0.3">
      <c r="C9" s="153" t="s">
        <v>125</v>
      </c>
      <c r="D9" s="154"/>
      <c r="E9" s="117"/>
      <c r="F9" s="80"/>
      <c r="G9" s="68"/>
      <c r="H9" s="68"/>
      <c r="I9" s="68"/>
    </row>
    <row r="10" spans="2:9" x14ac:dyDescent="0.3">
      <c r="C10" s="155" t="s">
        <v>114</v>
      </c>
      <c r="D10" s="156"/>
      <c r="E10" s="130">
        <v>113.9</v>
      </c>
      <c r="F10" s="80"/>
      <c r="G10" s="68"/>
      <c r="H10" s="68"/>
      <c r="I10" s="68"/>
    </row>
    <row r="11" spans="2:9" x14ac:dyDescent="0.3">
      <c r="C11" s="155" t="s">
        <v>115</v>
      </c>
      <c r="D11" s="156"/>
      <c r="E11" s="130">
        <v>47.23</v>
      </c>
      <c r="F11" s="80"/>
      <c r="G11" s="68"/>
      <c r="H11" s="68"/>
      <c r="I11" s="68"/>
    </row>
    <row r="12" spans="2:9" x14ac:dyDescent="0.3">
      <c r="C12" s="120" t="s">
        <v>79</v>
      </c>
      <c r="D12" s="121"/>
      <c r="E12" s="119"/>
      <c r="F12" s="80"/>
      <c r="G12" s="68"/>
      <c r="H12" s="68"/>
      <c r="I12" s="68"/>
    </row>
    <row r="13" spans="2:9" x14ac:dyDescent="0.3">
      <c r="C13" s="118" t="s">
        <v>113</v>
      </c>
      <c r="D13" s="122"/>
      <c r="E13" s="131">
        <v>90.96</v>
      </c>
      <c r="H13" s="128"/>
    </row>
    <row r="14" spans="2:9" ht="15" thickBot="1" x14ac:dyDescent="0.35">
      <c r="C14" s="118"/>
      <c r="D14" s="122"/>
      <c r="E14" s="123"/>
      <c r="H14" s="128"/>
    </row>
    <row r="15" spans="2:9" ht="15" thickBot="1" x14ac:dyDescent="0.35">
      <c r="C15" s="124" t="s">
        <v>80</v>
      </c>
      <c r="D15" s="125"/>
      <c r="E15" s="132" t="s">
        <v>84</v>
      </c>
      <c r="H15" s="42"/>
    </row>
    <row r="16" spans="2:9" ht="15" thickBot="1" x14ac:dyDescent="0.35">
      <c r="C16" s="82"/>
      <c r="E16" s="81"/>
      <c r="H16" s="42"/>
    </row>
    <row r="17" spans="2:8" x14ac:dyDescent="0.3">
      <c r="C17" s="151" t="s">
        <v>19</v>
      </c>
      <c r="D17" s="152"/>
      <c r="E17" s="127"/>
      <c r="H17" s="42"/>
    </row>
    <row r="18" spans="2:8" x14ac:dyDescent="0.3">
      <c r="C18" s="149"/>
      <c r="D18" s="150"/>
      <c r="E18" s="126"/>
      <c r="H18" s="42"/>
    </row>
    <row r="19" spans="2:8" x14ac:dyDescent="0.3">
      <c r="C19" s="153" t="s">
        <v>78</v>
      </c>
      <c r="D19" s="154"/>
      <c r="E19" s="119"/>
      <c r="H19" s="42"/>
    </row>
    <row r="20" spans="2:8" x14ac:dyDescent="0.3">
      <c r="C20" s="155" t="s">
        <v>116</v>
      </c>
      <c r="D20" s="156"/>
      <c r="E20" s="131">
        <v>25000</v>
      </c>
      <c r="H20" s="42"/>
    </row>
    <row r="21" spans="2:8" x14ac:dyDescent="0.3">
      <c r="C21" s="155" t="s">
        <v>122</v>
      </c>
      <c r="D21" s="156"/>
      <c r="E21" s="131">
        <v>150</v>
      </c>
      <c r="H21" s="42"/>
    </row>
    <row r="22" spans="2:8" x14ac:dyDescent="0.3">
      <c r="C22" s="153" t="s">
        <v>105</v>
      </c>
      <c r="D22" s="154"/>
      <c r="E22" s="126"/>
      <c r="H22" s="42"/>
    </row>
    <row r="23" spans="2:8" x14ac:dyDescent="0.3">
      <c r="C23" s="155" t="s">
        <v>112</v>
      </c>
      <c r="D23" s="156"/>
      <c r="E23" s="131">
        <v>300</v>
      </c>
      <c r="H23" s="42"/>
    </row>
    <row r="24" spans="2:8" ht="15" thickBot="1" x14ac:dyDescent="0.35">
      <c r="C24" s="149"/>
      <c r="D24" s="150"/>
      <c r="E24" s="126"/>
      <c r="H24" s="42"/>
    </row>
    <row r="25" spans="2:8" ht="15" thickBot="1" x14ac:dyDescent="0.35">
      <c r="C25" s="124" t="s">
        <v>80</v>
      </c>
      <c r="D25" s="125"/>
      <c r="E25" s="132" t="s">
        <v>83</v>
      </c>
      <c r="H25" s="42"/>
    </row>
    <row r="26" spans="2:8" ht="15" thickBot="1" x14ac:dyDescent="0.35">
      <c r="C26" s="162"/>
      <c r="D26" s="162"/>
      <c r="H26" s="42"/>
    </row>
    <row r="27" spans="2:8" x14ac:dyDescent="0.3">
      <c r="C27" s="151" t="s">
        <v>118</v>
      </c>
      <c r="D27" s="152"/>
      <c r="E27" s="127"/>
    </row>
    <row r="28" spans="2:8" x14ac:dyDescent="0.3">
      <c r="C28" s="149"/>
      <c r="D28" s="150"/>
      <c r="E28" s="126"/>
    </row>
    <row r="29" spans="2:8" x14ac:dyDescent="0.3">
      <c r="C29" s="153" t="s">
        <v>78</v>
      </c>
      <c r="D29" s="154"/>
      <c r="E29" s="119"/>
    </row>
    <row r="30" spans="2:8" x14ac:dyDescent="0.3">
      <c r="C30" s="155" t="s">
        <v>117</v>
      </c>
      <c r="D30" s="156"/>
      <c r="E30" s="131">
        <v>5500</v>
      </c>
    </row>
    <row r="31" spans="2:8" x14ac:dyDescent="0.3">
      <c r="B31"/>
      <c r="C31" s="153" t="s">
        <v>105</v>
      </c>
      <c r="D31" s="154"/>
      <c r="E31" s="126"/>
    </row>
    <row r="32" spans="2:8" x14ac:dyDescent="0.3">
      <c r="C32" s="155" t="s">
        <v>111</v>
      </c>
      <c r="D32" s="156"/>
      <c r="E32" s="131">
        <v>300</v>
      </c>
    </row>
    <row r="33" spans="3:5" ht="15" thickBot="1" x14ac:dyDescent="0.35">
      <c r="C33" s="149"/>
      <c r="D33" s="150"/>
      <c r="E33" s="126"/>
    </row>
    <row r="34" spans="3:5" ht="15" thickBot="1" x14ac:dyDescent="0.35">
      <c r="C34" s="124" t="s">
        <v>80</v>
      </c>
      <c r="D34" s="125"/>
      <c r="E34" s="132" t="s">
        <v>83</v>
      </c>
    </row>
  </sheetData>
  <sheetProtection algorithmName="SHA-512" hashValue="axG6I7yCqW3BYzWDTTfK2v+erWPms1wy+ZSHT/a2KzvxiSsfG48p6sIv8zC2U8hmPWbOtWjBcTg+cpnCmCik4Q==" saltValue="OjVuyRsEXXiPw7ehDGxOxg==" spinCount="100000" sheet="1" objects="1" scenarios="1" selectLockedCells="1"/>
  <mergeCells count="25">
    <mergeCell ref="C24:D24"/>
    <mergeCell ref="C26:D26"/>
    <mergeCell ref="C22:D22"/>
    <mergeCell ref="C23:D23"/>
    <mergeCell ref="C21:D21"/>
    <mergeCell ref="G3:I3"/>
    <mergeCell ref="C5:D5"/>
    <mergeCell ref="C7:D7"/>
    <mergeCell ref="B2:D2"/>
    <mergeCell ref="B3:E3"/>
    <mergeCell ref="C17:D17"/>
    <mergeCell ref="C18:D18"/>
    <mergeCell ref="C19:D19"/>
    <mergeCell ref="C20:D20"/>
    <mergeCell ref="C8:D8"/>
    <mergeCell ref="C9:D9"/>
    <mergeCell ref="C10:D10"/>
    <mergeCell ref="C11:D11"/>
    <mergeCell ref="C33:D33"/>
    <mergeCell ref="C27:D27"/>
    <mergeCell ref="C31:D31"/>
    <mergeCell ref="C28:D28"/>
    <mergeCell ref="C29:D29"/>
    <mergeCell ref="C30:D30"/>
    <mergeCell ref="C32:D32"/>
  </mergeCells>
  <pageMargins left="0.70866141732283472" right="0.70866141732283472" top="0.78740157480314965" bottom="0.78740157480314965" header="0.31496062992125984" footer="0.31496062992125984"/>
  <pageSetup paperSize="9" scale="81" orientation="landscape" r:id="rId1"/>
  <headerFooter>
    <oddFooter>&amp;LAdvokat - Kalkulationsbeispiel für die erfolgreiche Kanzleigründung&amp;RSeite &amp;P/&amp;N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Listen!$H$1:$H$3</xm:f>
          </x14:formula1>
          <xm:sqref>E15:E18 E22 E24 E27:E28 E31 E33</xm:sqref>
        </x14:dataValidation>
        <x14:dataValidation type="list" allowBlank="1" showInputMessage="1" showErrorMessage="1">
          <x14:formula1>
            <xm:f>Listen!$H$1:$H$2</xm:f>
          </x14:formula1>
          <xm:sqref>E25 E34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30"/>
  <sheetViews>
    <sheetView showGridLines="0" showRowColHeaders="0" zoomScaleNormal="100" workbookViewId="0">
      <selection activeCell="D9" sqref="D9"/>
    </sheetView>
  </sheetViews>
  <sheetFormatPr baseColWidth="10" defaultColWidth="11.44140625" defaultRowHeight="14.4" x14ac:dyDescent="0.3"/>
  <cols>
    <col min="1" max="1" width="2.5546875" style="4" customWidth="1"/>
    <col min="2" max="2" width="81" style="4" customWidth="1"/>
    <col min="3" max="3" width="14.5546875" style="4" customWidth="1"/>
    <col min="4" max="4" width="18.44140625" style="4" customWidth="1"/>
    <col min="5" max="5" width="4.88671875" style="71" customWidth="1"/>
    <col min="6" max="6" width="16.6640625" style="4" customWidth="1"/>
    <col min="7" max="7" width="4" style="4" customWidth="1"/>
    <col min="8" max="16384" width="11.44140625" style="4"/>
  </cols>
  <sheetData>
    <row r="2" spans="2:7" ht="71.25" customHeight="1" x14ac:dyDescent="0.3">
      <c r="B2" s="163" t="s">
        <v>77</v>
      </c>
      <c r="C2" s="163"/>
      <c r="D2" s="69"/>
      <c r="E2" s="70"/>
      <c r="F2" s="69"/>
      <c r="G2" s="69"/>
    </row>
    <row r="3" spans="2:7" ht="15" thickBot="1" x14ac:dyDescent="0.35">
      <c r="D3" s="32"/>
    </row>
    <row r="4" spans="2:7" ht="54" x14ac:dyDescent="0.3">
      <c r="B4" s="5" t="s">
        <v>7</v>
      </c>
      <c r="C4" s="38" t="s">
        <v>72</v>
      </c>
      <c r="D4" s="31" t="s">
        <v>67</v>
      </c>
      <c r="E4" s="72"/>
      <c r="F4" s="75" t="s">
        <v>110</v>
      </c>
    </row>
    <row r="5" spans="2:7" ht="13.5" customHeight="1" x14ac:dyDescent="0.3">
      <c r="B5" s="8" t="s">
        <v>70</v>
      </c>
      <c r="C5" s="65"/>
      <c r="D5" s="66"/>
      <c r="E5" s="72"/>
      <c r="F5" s="76"/>
    </row>
    <row r="6" spans="2:7" ht="18" x14ac:dyDescent="0.3">
      <c r="B6" s="10" t="s">
        <v>90</v>
      </c>
      <c r="C6" s="29">
        <f>IF(Start!E15="Kauf",Start!E8,0)</f>
        <v>0</v>
      </c>
      <c r="D6" s="11" t="s">
        <v>31</v>
      </c>
      <c r="E6" s="73"/>
      <c r="F6" s="76"/>
    </row>
    <row r="7" spans="2:7" x14ac:dyDescent="0.3">
      <c r="B7" s="13"/>
      <c r="C7" s="28"/>
      <c r="D7" s="14"/>
      <c r="F7" s="79"/>
    </row>
    <row r="8" spans="2:7" x14ac:dyDescent="0.3">
      <c r="B8" s="17" t="s">
        <v>18</v>
      </c>
      <c r="C8" s="27"/>
      <c r="D8" s="9"/>
      <c r="E8" s="73"/>
      <c r="F8" s="78"/>
    </row>
    <row r="9" spans="2:7" ht="28.8" x14ac:dyDescent="0.3">
      <c r="B9" s="10" t="s">
        <v>0</v>
      </c>
      <c r="C9" s="133">
        <v>5000</v>
      </c>
      <c r="D9" s="134" t="s">
        <v>30</v>
      </c>
      <c r="E9" s="73"/>
      <c r="F9" s="135" t="s">
        <v>75</v>
      </c>
    </row>
    <row r="10" spans="2:7" x14ac:dyDescent="0.3">
      <c r="B10" s="10" t="s">
        <v>106</v>
      </c>
      <c r="C10" s="133">
        <v>1500</v>
      </c>
      <c r="D10" s="134" t="s">
        <v>31</v>
      </c>
      <c r="E10" s="73"/>
      <c r="F10" s="135" t="s">
        <v>75</v>
      </c>
    </row>
    <row r="11" spans="2:7" x14ac:dyDescent="0.3">
      <c r="B11" s="10" t="s">
        <v>4</v>
      </c>
      <c r="C11" s="133">
        <v>1000</v>
      </c>
      <c r="D11" s="134" t="s">
        <v>29</v>
      </c>
      <c r="E11" s="73"/>
      <c r="F11" s="135" t="s">
        <v>75</v>
      </c>
    </row>
    <row r="12" spans="2:7" x14ac:dyDescent="0.3">
      <c r="B12" s="10" t="s">
        <v>5</v>
      </c>
      <c r="C12" s="133">
        <v>300</v>
      </c>
      <c r="D12" s="134" t="s">
        <v>28</v>
      </c>
      <c r="E12" s="73"/>
      <c r="F12" s="135" t="s">
        <v>75</v>
      </c>
    </row>
    <row r="13" spans="2:7" x14ac:dyDescent="0.3">
      <c r="B13" s="13"/>
      <c r="C13" s="28"/>
      <c r="D13" s="14"/>
      <c r="F13" s="79"/>
    </row>
    <row r="14" spans="2:7" x14ac:dyDescent="0.3">
      <c r="B14" s="17" t="s">
        <v>19</v>
      </c>
      <c r="C14" s="28"/>
      <c r="D14" s="14"/>
      <c r="F14" s="79"/>
    </row>
    <row r="15" spans="2:7" ht="18" x14ac:dyDescent="0.3">
      <c r="B15" s="10" t="s">
        <v>24</v>
      </c>
      <c r="C15" s="29">
        <f>IF(Start!$E$25="Kauf",Start!E20,0)</f>
        <v>0</v>
      </c>
      <c r="D15" s="11" t="s">
        <v>34</v>
      </c>
      <c r="E15" s="73"/>
      <c r="F15" s="76"/>
    </row>
    <row r="16" spans="2:7" ht="18" x14ac:dyDescent="0.3">
      <c r="B16" s="18"/>
      <c r="C16" s="26"/>
      <c r="D16" s="19"/>
      <c r="E16" s="74"/>
      <c r="F16" s="77"/>
    </row>
    <row r="17" spans="2:6" x14ac:dyDescent="0.3">
      <c r="B17" s="17" t="s">
        <v>108</v>
      </c>
      <c r="C17" s="27"/>
      <c r="D17" s="9"/>
      <c r="E17" s="73"/>
      <c r="F17" s="78"/>
    </row>
    <row r="18" spans="2:6" x14ac:dyDescent="0.3">
      <c r="B18" s="20" t="str">
        <f>Start!C27</f>
        <v>EDV Ausstattung (Server, PCs, Netzwerk, Lizenzen (Office, …), Dienstleistung)</v>
      </c>
      <c r="C18" s="29">
        <f>IF(Start!$E$34="Kauf",Start!E30,0)</f>
        <v>0</v>
      </c>
      <c r="D18" s="11" t="s">
        <v>31</v>
      </c>
      <c r="E18" s="73"/>
      <c r="F18" s="78"/>
    </row>
    <row r="19" spans="2:6" x14ac:dyDescent="0.3">
      <c r="B19" s="10" t="s">
        <v>6</v>
      </c>
      <c r="C19" s="133">
        <v>1000</v>
      </c>
      <c r="D19" s="134" t="s">
        <v>30</v>
      </c>
      <c r="E19" s="73"/>
      <c r="F19" s="135" t="s">
        <v>75</v>
      </c>
    </row>
    <row r="20" spans="2:6" x14ac:dyDescent="0.3">
      <c r="B20" s="10" t="s">
        <v>1</v>
      </c>
      <c r="C20" s="133">
        <v>1000</v>
      </c>
      <c r="D20" s="134" t="s">
        <v>30</v>
      </c>
      <c r="E20" s="73"/>
      <c r="F20" s="135" t="s">
        <v>75</v>
      </c>
    </row>
    <row r="21" spans="2:6" x14ac:dyDescent="0.3">
      <c r="B21" s="10" t="s">
        <v>2</v>
      </c>
      <c r="C21" s="133">
        <v>800</v>
      </c>
      <c r="D21" s="134" t="s">
        <v>30</v>
      </c>
      <c r="E21" s="73"/>
      <c r="F21" s="135" t="s">
        <v>75</v>
      </c>
    </row>
    <row r="22" spans="2:6" x14ac:dyDescent="0.3">
      <c r="B22" s="10" t="s">
        <v>3</v>
      </c>
      <c r="C22" s="133">
        <v>500</v>
      </c>
      <c r="D22" s="134" t="s">
        <v>31</v>
      </c>
      <c r="E22" s="73"/>
      <c r="F22" s="135" t="s">
        <v>75</v>
      </c>
    </row>
    <row r="23" spans="2:6" x14ac:dyDescent="0.3">
      <c r="B23" s="10" t="s">
        <v>37</v>
      </c>
      <c r="C23" s="133">
        <v>2000</v>
      </c>
      <c r="D23" s="134" t="s">
        <v>28</v>
      </c>
      <c r="E23" s="73"/>
      <c r="F23" s="135" t="s">
        <v>75</v>
      </c>
    </row>
    <row r="24" spans="2:6" x14ac:dyDescent="0.3">
      <c r="B24" s="21"/>
      <c r="C24" s="27"/>
      <c r="D24" s="9"/>
      <c r="E24" s="73"/>
      <c r="F24" s="78"/>
    </row>
    <row r="25" spans="2:6" x14ac:dyDescent="0.3">
      <c r="B25" s="8" t="s">
        <v>107</v>
      </c>
      <c r="C25" s="30"/>
      <c r="D25" s="9"/>
      <c r="E25" s="73"/>
      <c r="F25" s="78"/>
    </row>
    <row r="26" spans="2:6" x14ac:dyDescent="0.3">
      <c r="B26" s="136" t="s">
        <v>126</v>
      </c>
      <c r="C26" s="137">
        <v>2500</v>
      </c>
      <c r="D26" s="134" t="s">
        <v>27</v>
      </c>
      <c r="E26" s="73"/>
      <c r="F26" s="135" t="s">
        <v>75</v>
      </c>
    </row>
    <row r="27" spans="2:6" x14ac:dyDescent="0.3">
      <c r="B27" s="136" t="s">
        <v>9</v>
      </c>
      <c r="C27" s="137">
        <v>0</v>
      </c>
      <c r="D27" s="134" t="s">
        <v>30</v>
      </c>
      <c r="E27" s="73"/>
      <c r="F27" s="135" t="s">
        <v>75</v>
      </c>
    </row>
    <row r="28" spans="2:6" x14ac:dyDescent="0.3">
      <c r="B28" s="136" t="s">
        <v>10</v>
      </c>
      <c r="C28" s="137">
        <v>0</v>
      </c>
      <c r="D28" s="134" t="s">
        <v>29</v>
      </c>
      <c r="E28" s="73"/>
      <c r="F28" s="135" t="s">
        <v>75</v>
      </c>
    </row>
    <row r="29" spans="2:6" x14ac:dyDescent="0.3">
      <c r="B29" s="136" t="s">
        <v>11</v>
      </c>
      <c r="C29" s="137">
        <v>0</v>
      </c>
      <c r="D29" s="134" t="s">
        <v>28</v>
      </c>
      <c r="E29" s="73"/>
      <c r="F29" s="135" t="s">
        <v>75</v>
      </c>
    </row>
    <row r="30" spans="2:6" ht="15" thickBot="1" x14ac:dyDescent="0.35">
      <c r="B30" s="138" t="s">
        <v>12</v>
      </c>
      <c r="C30" s="139">
        <v>0</v>
      </c>
      <c r="D30" s="140" t="s">
        <v>27</v>
      </c>
      <c r="E30" s="73"/>
      <c r="F30" s="141" t="s">
        <v>75</v>
      </c>
    </row>
  </sheetData>
  <sheetProtection selectLockedCells="1"/>
  <mergeCells count="1">
    <mergeCell ref="B2:C2"/>
  </mergeCells>
  <dataValidations count="1">
    <dataValidation type="list" allowBlank="1" showInputMessage="1" showErrorMessage="1" sqref="D26:E30 D9:E12 D15:E15 D18:E23 D6:E6">
      <formula1>AfA</formula1>
    </dataValidation>
  </dataValidations>
  <pageMargins left="0.70866141732283472" right="0.70866141732283472" top="0.78740157480314965" bottom="0.78740157480314965" header="0.31496062992125984" footer="0.31496062992125984"/>
  <pageSetup paperSize="9" scale="76" orientation="portrait" r:id="rId1"/>
  <headerFooter>
    <oddFooter>&amp;LAdvokat - Kalkulationsbeispiel für die erfolgreiche Kanzleigründung&amp;RSeite &amp;P / &amp;N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1AF0EC63-8C63-4F06-B6A6-85DB022FD7C9}">
            <xm:f>Start!$E$15&lt;&gt;"Kauf"</xm:f>
            <x14:dxf>
              <font>
                <strike/>
              </font>
            </x14:dxf>
          </x14:cfRule>
          <xm:sqref>B6:D6</xm:sqref>
        </x14:conditionalFormatting>
        <x14:conditionalFormatting xmlns:xm="http://schemas.microsoft.com/office/excel/2006/main">
          <x14:cfRule type="expression" priority="5" id="{A3397FB8-2FD8-4541-A6AE-3353C05CCAC2}">
            <xm:f>Start!$E$25&lt;&gt;"Kauf"</xm:f>
            <x14:dxf>
              <font>
                <strike/>
              </font>
            </x14:dxf>
          </x14:cfRule>
          <xm:sqref>B15:D15</xm:sqref>
        </x14:conditionalFormatting>
        <x14:conditionalFormatting xmlns:xm="http://schemas.microsoft.com/office/excel/2006/main">
          <x14:cfRule type="expression" priority="1" id="{F13CD5AA-1FC0-46B7-8B3A-C66A545AD6AE}">
            <xm:f>Start!$E$34&lt;&gt;"Kauf"</xm:f>
            <x14:dxf>
              <font>
                <strike/>
              </font>
            </x14:dxf>
          </x14:cfRule>
          <xm:sqref>B18:D18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Listen!$F$1:$F$2</xm:f>
          </x14:formula1>
          <xm:sqref>F26:F30 F9:F12 F19:F23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2"/>
  <sheetViews>
    <sheetView showGridLines="0" showRowColHeaders="0" zoomScaleNormal="100" workbookViewId="0">
      <selection activeCell="C30" sqref="C30"/>
    </sheetView>
  </sheetViews>
  <sheetFormatPr baseColWidth="10" defaultColWidth="11.44140625" defaultRowHeight="14.4" x14ac:dyDescent="0.3"/>
  <cols>
    <col min="1" max="1" width="2.5546875" style="4" customWidth="1"/>
    <col min="2" max="2" width="80.109375" style="4" customWidth="1"/>
    <col min="3" max="3" width="14.5546875" style="4" customWidth="1"/>
    <col min="4" max="4" width="4.88671875" style="71" customWidth="1"/>
    <col min="5" max="5" width="16.6640625" style="4" customWidth="1"/>
    <col min="6" max="6" width="4" style="4" customWidth="1"/>
    <col min="7" max="7" width="36.88671875" style="4" bestFit="1" customWidth="1"/>
    <col min="8" max="8" width="32.33203125" style="4" bestFit="1" customWidth="1"/>
    <col min="9" max="9" width="11.44140625" style="4"/>
    <col min="10" max="10" width="11.44140625" style="4" customWidth="1"/>
    <col min="11" max="16384" width="11.44140625" style="4"/>
  </cols>
  <sheetData>
    <row r="2" spans="2:6" ht="71.25" customHeight="1" x14ac:dyDescent="0.3">
      <c r="B2" s="163" t="s">
        <v>85</v>
      </c>
      <c r="C2" s="163"/>
      <c r="D2" s="70"/>
      <c r="E2" s="69"/>
      <c r="F2" s="69"/>
    </row>
    <row r="3" spans="2:6" ht="15" thickBot="1" x14ac:dyDescent="0.35"/>
    <row r="4" spans="2:6" ht="90" x14ac:dyDescent="0.3">
      <c r="B4" s="6" t="s">
        <v>68</v>
      </c>
      <c r="C4" s="64" t="s">
        <v>86</v>
      </c>
      <c r="D4" s="72"/>
      <c r="E4" s="86" t="s">
        <v>109</v>
      </c>
    </row>
    <row r="5" spans="2:6" ht="13.5" customHeight="1" x14ac:dyDescent="0.3">
      <c r="B5" s="7" t="s">
        <v>70</v>
      </c>
      <c r="C5" s="67"/>
      <c r="D5" s="72"/>
      <c r="E5" s="87"/>
    </row>
    <row r="6" spans="2:6" ht="13.5" customHeight="1" x14ac:dyDescent="0.3">
      <c r="B6" s="23" t="s">
        <v>98</v>
      </c>
      <c r="C6" s="83">
        <f>IF(Start!$E$15="Kauf",Start!E11,0)</f>
        <v>0</v>
      </c>
      <c r="D6" s="72"/>
      <c r="E6" s="87"/>
    </row>
    <row r="7" spans="2:6" ht="18" x14ac:dyDescent="0.3">
      <c r="B7" s="23" t="s">
        <v>91</v>
      </c>
      <c r="C7" s="83">
        <f>IF(Start!E15="Leasing",Start!E10,0)</f>
        <v>0</v>
      </c>
      <c r="D7" s="73"/>
      <c r="E7" s="87"/>
    </row>
    <row r="8" spans="2:6" ht="18" x14ac:dyDescent="0.3">
      <c r="B8" s="23" t="s">
        <v>92</v>
      </c>
      <c r="C8" s="83">
        <f>IF(Start!E15="Leasing",Start!E11,0)</f>
        <v>0</v>
      </c>
      <c r="D8" s="73"/>
      <c r="E8" s="87"/>
    </row>
    <row r="9" spans="2:6" ht="18" x14ac:dyDescent="0.3">
      <c r="B9" s="23" t="s">
        <v>96</v>
      </c>
      <c r="C9" s="83">
        <f>IF(Start!E15="Nutzung",Start!E13,0)</f>
        <v>90.96</v>
      </c>
      <c r="D9" s="73"/>
      <c r="E9" s="87"/>
    </row>
    <row r="10" spans="2:6" x14ac:dyDescent="0.3">
      <c r="B10" s="112"/>
      <c r="C10" s="84"/>
      <c r="D10" s="73"/>
      <c r="E10" s="89"/>
    </row>
    <row r="11" spans="2:6" x14ac:dyDescent="0.3">
      <c r="B11" s="25" t="s">
        <v>18</v>
      </c>
      <c r="C11" s="84"/>
      <c r="D11" s="73"/>
      <c r="E11" s="88"/>
    </row>
    <row r="12" spans="2:6" x14ac:dyDescent="0.3">
      <c r="B12" s="85" t="s">
        <v>69</v>
      </c>
      <c r="C12" s="142">
        <v>1000</v>
      </c>
      <c r="D12" s="73"/>
      <c r="E12" s="143" t="s">
        <v>27</v>
      </c>
    </row>
    <row r="13" spans="2:6" x14ac:dyDescent="0.3">
      <c r="B13" s="23" t="s">
        <v>88</v>
      </c>
      <c r="C13" s="142">
        <v>100</v>
      </c>
      <c r="D13" s="73"/>
      <c r="E13" s="143" t="s">
        <v>27</v>
      </c>
    </row>
    <row r="14" spans="2:6" x14ac:dyDescent="0.3">
      <c r="B14" s="24"/>
      <c r="C14" s="16"/>
      <c r="E14" s="89"/>
    </row>
    <row r="15" spans="2:6" x14ac:dyDescent="0.3">
      <c r="B15" s="25" t="s">
        <v>19</v>
      </c>
      <c r="C15" s="16"/>
      <c r="E15" s="89"/>
    </row>
    <row r="16" spans="2:6" x14ac:dyDescent="0.3">
      <c r="B16" s="23" t="s">
        <v>87</v>
      </c>
      <c r="C16" s="83">
        <f>IF(Start!$E$25="Leasing",Start!E23,0)</f>
        <v>300</v>
      </c>
      <c r="D16" s="73"/>
      <c r="E16" s="143" t="s">
        <v>27</v>
      </c>
    </row>
    <row r="17" spans="2:5" x14ac:dyDescent="0.3">
      <c r="B17" s="23" t="s">
        <v>121</v>
      </c>
      <c r="C17" s="83">
        <v>100</v>
      </c>
      <c r="D17" s="73"/>
      <c r="E17" s="143" t="s">
        <v>27</v>
      </c>
    </row>
    <row r="18" spans="2:5" x14ac:dyDescent="0.3">
      <c r="B18" s="24"/>
      <c r="C18" s="16"/>
      <c r="E18" s="89"/>
    </row>
    <row r="19" spans="2:5" x14ac:dyDescent="0.3">
      <c r="B19" s="25" t="s">
        <v>108</v>
      </c>
      <c r="C19" s="16"/>
      <c r="E19" s="89"/>
    </row>
    <row r="20" spans="2:5" x14ac:dyDescent="0.3">
      <c r="B20" s="23" t="str">
        <f>Start!C27</f>
        <v>EDV Ausstattung (Server, PCs, Netzwerk, Lizenzen (Office, …), Dienstleistung)</v>
      </c>
      <c r="C20" s="83">
        <f>IF(Start!$E$34="Leasing",Start!E32,0)</f>
        <v>300</v>
      </c>
      <c r="D20" s="73"/>
      <c r="E20" s="89"/>
    </row>
    <row r="21" spans="2:5" x14ac:dyDescent="0.3">
      <c r="B21" s="24"/>
      <c r="C21" s="16"/>
      <c r="E21" s="89"/>
    </row>
    <row r="22" spans="2:5" x14ac:dyDescent="0.3">
      <c r="B22" s="7" t="s">
        <v>71</v>
      </c>
      <c r="C22" s="84"/>
      <c r="D22" s="73"/>
      <c r="E22" s="88"/>
    </row>
    <row r="23" spans="2:5" x14ac:dyDescent="0.3">
      <c r="B23" s="23" t="s">
        <v>23</v>
      </c>
      <c r="C23" s="142">
        <v>20</v>
      </c>
      <c r="D23" s="73"/>
      <c r="E23" s="143" t="s">
        <v>27</v>
      </c>
    </row>
    <row r="24" spans="2:5" x14ac:dyDescent="0.3">
      <c r="B24" s="23" t="s">
        <v>22</v>
      </c>
      <c r="C24" s="142"/>
      <c r="D24" s="73"/>
      <c r="E24" s="143" t="s">
        <v>27</v>
      </c>
    </row>
    <row r="25" spans="2:5" x14ac:dyDescent="0.3">
      <c r="B25" s="15"/>
      <c r="C25" s="84"/>
      <c r="D25" s="73"/>
      <c r="E25" s="91"/>
    </row>
    <row r="26" spans="2:5" x14ac:dyDescent="0.3">
      <c r="B26" s="7" t="s">
        <v>15</v>
      </c>
      <c r="C26" s="84"/>
      <c r="D26" s="73"/>
      <c r="E26" s="92"/>
    </row>
    <row r="27" spans="2:5" x14ac:dyDescent="0.3">
      <c r="B27" s="23" t="s">
        <v>66</v>
      </c>
      <c r="C27" s="142">
        <v>400</v>
      </c>
      <c r="D27" s="73"/>
      <c r="E27" s="143" t="s">
        <v>27</v>
      </c>
    </row>
    <row r="28" spans="2:5" x14ac:dyDescent="0.3">
      <c r="B28" s="23" t="s">
        <v>20</v>
      </c>
      <c r="C28" s="142">
        <v>250</v>
      </c>
      <c r="D28" s="73"/>
      <c r="E28" s="143" t="s">
        <v>27</v>
      </c>
    </row>
    <row r="29" spans="2:5" x14ac:dyDescent="0.3">
      <c r="B29" s="15"/>
      <c r="C29" s="84"/>
      <c r="D29" s="73"/>
      <c r="E29" s="91"/>
    </row>
    <row r="30" spans="2:5" x14ac:dyDescent="0.3">
      <c r="B30" s="7" t="s">
        <v>16</v>
      </c>
      <c r="C30" s="84"/>
      <c r="D30" s="73"/>
      <c r="E30" s="92"/>
    </row>
    <row r="31" spans="2:5" x14ac:dyDescent="0.3">
      <c r="B31" s="23" t="s">
        <v>89</v>
      </c>
      <c r="C31" s="142">
        <v>100</v>
      </c>
      <c r="D31" s="73"/>
      <c r="E31" s="143" t="s">
        <v>27</v>
      </c>
    </row>
    <row r="32" spans="2:5" x14ac:dyDescent="0.3">
      <c r="B32" s="15"/>
      <c r="C32" s="84"/>
      <c r="D32" s="73"/>
      <c r="E32" s="91"/>
    </row>
    <row r="33" spans="2:8" x14ac:dyDescent="0.3">
      <c r="B33" s="7" t="s">
        <v>14</v>
      </c>
      <c r="C33" s="84"/>
      <c r="D33" s="73"/>
      <c r="E33" s="92"/>
    </row>
    <row r="34" spans="2:8" x14ac:dyDescent="0.3">
      <c r="B34" s="23" t="s">
        <v>93</v>
      </c>
      <c r="C34" s="142">
        <v>100</v>
      </c>
      <c r="D34" s="73"/>
      <c r="E34" s="143" t="s">
        <v>27</v>
      </c>
    </row>
    <row r="35" spans="2:8" x14ac:dyDescent="0.3">
      <c r="B35" s="15"/>
      <c r="C35" s="84"/>
      <c r="D35" s="73"/>
      <c r="E35" s="91"/>
    </row>
    <row r="36" spans="2:8" x14ac:dyDescent="0.3">
      <c r="B36" s="7" t="s">
        <v>13</v>
      </c>
      <c r="C36" s="84"/>
      <c r="D36" s="73"/>
      <c r="E36" s="92"/>
    </row>
    <row r="37" spans="2:8" x14ac:dyDescent="0.3">
      <c r="B37" s="23" t="s">
        <v>100</v>
      </c>
      <c r="C37" s="142">
        <v>2000</v>
      </c>
      <c r="D37" s="73"/>
      <c r="E37" s="143" t="s">
        <v>61</v>
      </c>
    </row>
    <row r="38" spans="2:8" x14ac:dyDescent="0.3">
      <c r="B38" s="23" t="s">
        <v>102</v>
      </c>
      <c r="C38" s="142">
        <v>2000</v>
      </c>
      <c r="D38" s="73"/>
      <c r="E38" s="143" t="s">
        <v>61</v>
      </c>
    </row>
    <row r="39" spans="2:8" x14ac:dyDescent="0.3">
      <c r="B39" s="23" t="s">
        <v>101</v>
      </c>
      <c r="C39" s="142">
        <v>425.7</v>
      </c>
      <c r="D39" s="73"/>
      <c r="E39" s="143" t="s">
        <v>27</v>
      </c>
    </row>
    <row r="40" spans="2:8" x14ac:dyDescent="0.3">
      <c r="B40" s="23" t="s">
        <v>103</v>
      </c>
      <c r="C40" s="142">
        <v>425.7</v>
      </c>
      <c r="D40" s="73"/>
      <c r="E40" s="143" t="s">
        <v>62</v>
      </c>
    </row>
    <row r="41" spans="2:8" x14ac:dyDescent="0.3">
      <c r="B41" s="15"/>
      <c r="C41" s="84"/>
      <c r="D41" s="73"/>
      <c r="E41" s="91"/>
    </row>
    <row r="42" spans="2:8" x14ac:dyDescent="0.3">
      <c r="B42" s="7" t="s">
        <v>38</v>
      </c>
      <c r="C42" s="84"/>
      <c r="D42" s="73"/>
      <c r="E42" s="89"/>
    </row>
    <row r="43" spans="2:8" x14ac:dyDescent="0.3">
      <c r="B43" s="23" t="s">
        <v>39</v>
      </c>
      <c r="C43" s="142">
        <v>8352</v>
      </c>
      <c r="D43" s="73"/>
      <c r="E43" s="89"/>
      <c r="G43" s="129" t="s">
        <v>42</v>
      </c>
      <c r="H43" s="4" t="s">
        <v>120</v>
      </c>
    </row>
    <row r="44" spans="2:8" x14ac:dyDescent="0.3">
      <c r="B44" s="23" t="s">
        <v>40</v>
      </c>
      <c r="C44" s="142">
        <v>4680</v>
      </c>
      <c r="D44" s="73"/>
      <c r="E44" s="89"/>
      <c r="G44" s="129" t="s">
        <v>43</v>
      </c>
      <c r="H44" s="4" t="s">
        <v>120</v>
      </c>
    </row>
    <row r="45" spans="2:8" x14ac:dyDescent="0.3">
      <c r="B45" s="23" t="s">
        <v>41</v>
      </c>
      <c r="C45" s="142">
        <v>626</v>
      </c>
      <c r="D45" s="73"/>
      <c r="E45" s="89"/>
      <c r="G45" s="129" t="s">
        <v>44</v>
      </c>
      <c r="H45" s="4" t="s">
        <v>120</v>
      </c>
    </row>
    <row r="46" spans="2:8" x14ac:dyDescent="0.3">
      <c r="B46" s="15"/>
      <c r="C46" s="84"/>
      <c r="D46" s="73"/>
      <c r="E46" s="88"/>
    </row>
    <row r="47" spans="2:8" x14ac:dyDescent="0.3">
      <c r="B47" s="7" t="s">
        <v>107</v>
      </c>
      <c r="C47" s="90"/>
      <c r="D47" s="73"/>
      <c r="E47" s="88"/>
    </row>
    <row r="48" spans="2:8" x14ac:dyDescent="0.3">
      <c r="B48" s="12" t="s">
        <v>8</v>
      </c>
      <c r="C48" s="142">
        <v>0</v>
      </c>
      <c r="D48" s="73"/>
      <c r="E48" s="143" t="s">
        <v>27</v>
      </c>
    </row>
    <row r="49" spans="2:5" x14ac:dyDescent="0.3">
      <c r="B49" s="12" t="s">
        <v>9</v>
      </c>
      <c r="C49" s="142">
        <v>0</v>
      </c>
      <c r="D49" s="73"/>
      <c r="E49" s="143" t="s">
        <v>27</v>
      </c>
    </row>
    <row r="50" spans="2:5" x14ac:dyDescent="0.3">
      <c r="B50" s="12" t="s">
        <v>10</v>
      </c>
      <c r="C50" s="142">
        <v>0</v>
      </c>
      <c r="D50" s="73"/>
      <c r="E50" s="143" t="s">
        <v>27</v>
      </c>
    </row>
    <row r="51" spans="2:5" x14ac:dyDescent="0.3">
      <c r="B51" s="12" t="s">
        <v>11</v>
      </c>
      <c r="C51" s="142">
        <v>0</v>
      </c>
      <c r="D51" s="73"/>
      <c r="E51" s="143" t="s">
        <v>27</v>
      </c>
    </row>
    <row r="52" spans="2:5" ht="15" thickBot="1" x14ac:dyDescent="0.35">
      <c r="B52" s="22" t="s">
        <v>12</v>
      </c>
      <c r="C52" s="144">
        <v>0</v>
      </c>
      <c r="D52" s="73"/>
      <c r="E52" s="145" t="s">
        <v>27</v>
      </c>
    </row>
  </sheetData>
  <sheetProtection selectLockedCells="1"/>
  <mergeCells count="1">
    <mergeCell ref="B2:C2"/>
  </mergeCells>
  <dataValidations count="1">
    <dataValidation type="list" allowBlank="1" showInputMessage="1" showErrorMessage="1" sqref="D48:D52 D12:D13 D20 D7:D10 D23:D45 D16:D17">
      <formula1>AfA</formula1>
    </dataValidation>
  </dataValidations>
  <pageMargins left="0.70866141732283472" right="0.70866141732283472" top="0.78740157480314965" bottom="0.78740157480314965" header="0.31496062992125984" footer="0.31496062992125984"/>
  <pageSetup paperSize="9" scale="82" orientation="portrait" r:id="rId1"/>
  <headerFooter>
    <oddFooter>&amp;LAdvokat - Kalkulationsbeispiel für die erfolgreiche Kanzleigründung&amp;RSeite &amp;P / &amp;N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7" id="{2CA80F58-AA78-4B12-957F-3AE3532DF49E}">
            <xm:f>Start!$E$15&lt;&gt;"Leasing"</xm:f>
            <x14:dxf>
              <font>
                <strike/>
              </font>
            </x14:dxf>
          </x14:cfRule>
          <xm:sqref>B7:C8</xm:sqref>
        </x14:conditionalFormatting>
        <x14:conditionalFormatting xmlns:xm="http://schemas.microsoft.com/office/excel/2006/main">
          <x14:cfRule type="expression" priority="13" id="{5D030EF9-7181-4653-8472-D981EF414F0E}">
            <xm:f>Start!$E$15&lt;&gt;"Nutzung"</xm:f>
            <x14:dxf>
              <font>
                <strike/>
              </font>
            </x14:dxf>
          </x14:cfRule>
          <xm:sqref>B9:C9</xm:sqref>
        </x14:conditionalFormatting>
        <x14:conditionalFormatting xmlns:xm="http://schemas.microsoft.com/office/excel/2006/main">
          <x14:cfRule type="expression" priority="6" id="{F69FABFE-EAD7-4EF8-B796-B9DA501EBB87}">
            <xm:f>Start!$E$15&lt;&gt;"Kauf"</xm:f>
            <x14:dxf>
              <font>
                <strike/>
              </font>
            </x14:dxf>
          </x14:cfRule>
          <xm:sqref>B6:C6</xm:sqref>
        </x14:conditionalFormatting>
        <x14:conditionalFormatting xmlns:xm="http://schemas.microsoft.com/office/excel/2006/main">
          <x14:cfRule type="expression" priority="5" id="{0D496DE8-CEAA-4C4C-AD8C-ABC4E9FB1556}">
            <xm:f>Start!$E$25="Kauf"</xm:f>
            <x14:dxf>
              <font>
                <strike/>
              </font>
            </x14:dxf>
          </x14:cfRule>
          <xm:sqref>B16:C16</xm:sqref>
        </x14:conditionalFormatting>
        <x14:conditionalFormatting xmlns:xm="http://schemas.microsoft.com/office/excel/2006/main">
          <x14:cfRule type="expression" priority="2" id="{D09AE567-4D3C-45AC-8E52-72ADC09B2738}">
            <xm:f>Start!$E$34&lt;&gt;"Leasing"</xm:f>
            <x14:dxf>
              <font>
                <strike/>
              </font>
            </x14:dxf>
          </x14:cfRule>
          <xm:sqref>B20:C20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Listen!$D$1:$D$6</xm:f>
          </x14:formula1>
          <xm:sqref>E48:E52 E12:E13 E23:E45 E10 E16:E17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77"/>
  <sheetViews>
    <sheetView showGridLines="0" showRowColHeaders="0" zoomScaleNormal="100" zoomScaleSheetLayoutView="115" workbookViewId="0">
      <selection activeCell="D7" sqref="D7"/>
    </sheetView>
  </sheetViews>
  <sheetFormatPr baseColWidth="10" defaultRowHeight="14.4" outlineLevelRow="1" x14ac:dyDescent="0.3"/>
  <cols>
    <col min="1" max="1" width="2.88671875" customWidth="1"/>
    <col min="2" max="2" width="83.109375" customWidth="1"/>
    <col min="3" max="3" width="19.88671875" customWidth="1"/>
    <col min="4" max="4" width="18" bestFit="1" customWidth="1"/>
    <col min="5" max="6" width="20.109375" bestFit="1" customWidth="1"/>
    <col min="7" max="7" width="19.109375" customWidth="1"/>
    <col min="8" max="8" width="56.33203125" bestFit="1" customWidth="1"/>
  </cols>
  <sheetData>
    <row r="3" spans="2:9" ht="21" x14ac:dyDescent="0.4">
      <c r="B3" s="54" t="s">
        <v>25</v>
      </c>
      <c r="C3" s="54"/>
      <c r="D3" s="54"/>
      <c r="E3" s="54"/>
      <c r="F3" s="54"/>
      <c r="G3" s="54"/>
      <c r="H3" s="54"/>
      <c r="I3" s="54"/>
    </row>
    <row r="4" spans="2:9" ht="21" x14ac:dyDescent="0.4">
      <c r="B4" s="2"/>
      <c r="C4" s="2"/>
      <c r="D4" s="2"/>
      <c r="E4" s="2"/>
      <c r="F4" s="2"/>
      <c r="G4" s="2"/>
      <c r="H4" s="2"/>
      <c r="I4" s="2"/>
    </row>
    <row r="6" spans="2:9" x14ac:dyDescent="0.3">
      <c r="C6" s="107">
        <f ca="1">YEAR(TODAY())</f>
        <v>2017</v>
      </c>
      <c r="D6" s="108">
        <f ca="1">C6+1</f>
        <v>2018</v>
      </c>
      <c r="E6" s="108">
        <f ca="1">D6+1</f>
        <v>2019</v>
      </c>
      <c r="F6" s="109">
        <f ca="1">E6+1</f>
        <v>2020</v>
      </c>
      <c r="G6" s="110">
        <f ca="1">F6+1</f>
        <v>2021</v>
      </c>
      <c r="H6" s="111" t="s">
        <v>45</v>
      </c>
    </row>
    <row r="7" spans="2:9" s="95" customFormat="1" ht="18" x14ac:dyDescent="0.35">
      <c r="B7" s="93" t="s">
        <v>21</v>
      </c>
      <c r="C7" s="146">
        <v>80000</v>
      </c>
      <c r="D7" s="146">
        <v>100000</v>
      </c>
      <c r="E7" s="146">
        <v>120000</v>
      </c>
      <c r="F7" s="147">
        <v>140000</v>
      </c>
      <c r="G7" s="148">
        <v>160000</v>
      </c>
      <c r="H7" s="94"/>
    </row>
    <row r="8" spans="2:9" s="95" customFormat="1" ht="18" x14ac:dyDescent="0.35">
      <c r="B8" s="93" t="s">
        <v>94</v>
      </c>
      <c r="C8" s="96">
        <f ca="1">SUM(C9,C16,C23,C28,C36,C39,C41,C43,C49)</f>
        <v>45072.191333333336</v>
      </c>
      <c r="D8" s="96">
        <f ca="1">SUM(D9,D16,D23,D28,D36,D39,D41,D43,D49)</f>
        <v>50379.529333333332</v>
      </c>
      <c r="E8" s="96">
        <f ca="1">SUM(E9,E16,E23,E28,E36,E39,E41,E43,E49)</f>
        <v>50229.529333333332</v>
      </c>
      <c r="F8" s="96">
        <f ca="1">SUM(F9,F16,F23,F28,F36,F39,F41,F43,F49)</f>
        <v>49896.196000000004</v>
      </c>
      <c r="G8" s="97">
        <f ca="1">SUM(G9,G16,G23,G28,G36,G39,G41,G43,G49)</f>
        <v>47946.195999999996</v>
      </c>
      <c r="H8" s="94"/>
    </row>
    <row r="9" spans="2:9" x14ac:dyDescent="0.3">
      <c r="B9" s="57" t="s">
        <v>97</v>
      </c>
      <c r="C9" s="39">
        <f ca="1">SUM(C10:C15)</f>
        <v>1331.52</v>
      </c>
      <c r="D9" s="39">
        <f ca="1">SUM(D10:D15)</f>
        <v>1331.52</v>
      </c>
      <c r="E9" s="39">
        <f ca="1">SUM(E10:E15)</f>
        <v>1331.52</v>
      </c>
      <c r="F9" s="39">
        <f ca="1">SUM(F10:F15)</f>
        <v>1331.52</v>
      </c>
      <c r="G9" s="45">
        <f ca="1">SUM(G10:G15)</f>
        <v>1331.52</v>
      </c>
      <c r="H9" s="44"/>
    </row>
    <row r="10" spans="2:9" outlineLevel="1" x14ac:dyDescent="0.3">
      <c r="B10" s="58" t="str">
        <f>Investitionen!B6</f>
        <v>Kosten Advokat Software lt. Angebot</v>
      </c>
      <c r="C10" s="34">
        <f>Investitionen!C6/_xlfn.NUMBERVALUE(LEFT(Investitionen!D6,2))</f>
        <v>0</v>
      </c>
      <c r="D10" s="34">
        <f ca="1">IF(D$6-$C$6+1&lt;=_xlfn.NUMBERVALUE(LEFT(Investitionen!D6,2)),$C10,0)</f>
        <v>0</v>
      </c>
      <c r="E10" s="34">
        <f ca="1">IF(E$6-$C$6+1&lt;=_xlfn.NUMBERVALUE(LEFT(Investitionen!D6,2)),$C10,0)</f>
        <v>0</v>
      </c>
      <c r="F10" s="34">
        <f ca="1">IF(F$6-$C$6+1&lt;=_xlfn.NUMBERVALUE(LEFT(Investitionen!D6,2)),$C10,0)</f>
        <v>0</v>
      </c>
      <c r="G10" s="46">
        <f ca="1">IF(G$6-$C$6+1&lt;=_xlfn.NUMBERVALUE(LEFT(Investitionen!D6,2)),$C10,0)</f>
        <v>0</v>
      </c>
      <c r="H10" s="44"/>
    </row>
    <row r="11" spans="2:9" outlineLevel="1" x14ac:dyDescent="0.3">
      <c r="B11" s="58" t="str">
        <f>'Laufende Kosten'!B6</f>
        <v>Wartung Advokat Software</v>
      </c>
      <c r="C11" s="34">
        <f>IF(Start!E15="Kauf",'Laufende Kosten'!C6*12,0)</f>
        <v>0</v>
      </c>
      <c r="D11" s="34">
        <f>C11</f>
        <v>0</v>
      </c>
      <c r="E11" s="34">
        <f>D11</f>
        <v>0</v>
      </c>
      <c r="F11" s="34">
        <f>E11</f>
        <v>0</v>
      </c>
      <c r="G11" s="46">
        <f>F11</f>
        <v>0</v>
      </c>
      <c r="H11" s="44"/>
    </row>
    <row r="12" spans="2:9" outlineLevel="1" x14ac:dyDescent="0.3">
      <c r="B12" s="59" t="str">
        <f>'Laufende Kosten'!B7</f>
        <v>Kosten Advokat Software in den ersten 5. Jahren (Nutzung, Wartung)</v>
      </c>
      <c r="C12" s="35">
        <f>'Laufende Kosten'!C7*12</f>
        <v>0</v>
      </c>
      <c r="D12" s="36">
        <f t="shared" ref="D12:G13" si="0">C12</f>
        <v>0</v>
      </c>
      <c r="E12" s="36">
        <f t="shared" si="0"/>
        <v>0</v>
      </c>
      <c r="F12" s="36">
        <f t="shared" si="0"/>
        <v>0</v>
      </c>
      <c r="G12" s="47">
        <f t="shared" si="0"/>
        <v>0</v>
      </c>
      <c r="H12" s="44"/>
    </row>
    <row r="13" spans="2:9" outlineLevel="1" x14ac:dyDescent="0.3">
      <c r="B13" s="59" t="str">
        <f>'Laufende Kosten'!B9</f>
        <v>Nutzungsgebühr (inklusive Wartung)</v>
      </c>
      <c r="C13" s="35">
        <f>'Laufende Kosten'!C9*12</f>
        <v>1091.52</v>
      </c>
      <c r="D13" s="36">
        <f t="shared" si="0"/>
        <v>1091.52</v>
      </c>
      <c r="E13" s="36">
        <f t="shared" si="0"/>
        <v>1091.52</v>
      </c>
      <c r="F13" s="36">
        <f t="shared" si="0"/>
        <v>1091.52</v>
      </c>
      <c r="G13" s="47">
        <f t="shared" si="0"/>
        <v>1091.52</v>
      </c>
      <c r="H13" s="44"/>
    </row>
    <row r="14" spans="2:9" outlineLevel="1" x14ac:dyDescent="0.3">
      <c r="B14" s="59" t="str">
        <f>'Laufende Kosten'!B23</f>
        <v>ERV Zugang; Übermittlungsstelle</v>
      </c>
      <c r="C14" s="35">
        <f ca="1">IF(C$6-$C$6+1&gt;=IFERROR(_xlfn.NUMBERVALUE(LEFT('Laufende Kosten'!$E23,2)),10),'Laufende Kosten'!$C23*12,0)</f>
        <v>240</v>
      </c>
      <c r="D14" s="35">
        <f ca="1">IF(D$6-$C$6+1&gt;=IFERROR(_xlfn.NUMBERVALUE(LEFT('Laufende Kosten'!$E23,2)),10),'Laufende Kosten'!$C23*12,0)</f>
        <v>240</v>
      </c>
      <c r="E14" s="35">
        <f ca="1">IF(E$6-$C$6+1&gt;=IFERROR(_xlfn.NUMBERVALUE(LEFT('Laufende Kosten'!$E23,2)),10),'Laufende Kosten'!$C23*12,0)</f>
        <v>240</v>
      </c>
      <c r="F14" s="35">
        <f ca="1">IF(F$6-$C$6+1&gt;=IFERROR(_xlfn.NUMBERVALUE(LEFT('Laufende Kosten'!$E23,2)),10),'Laufende Kosten'!$C23*12,0)</f>
        <v>240</v>
      </c>
      <c r="G14" s="35">
        <f ca="1">IF(G$6-$C$6+1&gt;=IFERROR(_xlfn.NUMBERVALUE(LEFT('Laufende Kosten'!$E23,2)),10),'Laufende Kosten'!$C23*12,0)</f>
        <v>240</v>
      </c>
      <c r="H14" s="44"/>
    </row>
    <row r="15" spans="2:9" outlineLevel="1" x14ac:dyDescent="0.3">
      <c r="B15" s="59" t="str">
        <f>'Laufende Kosten'!B24</f>
        <v>Recherchesoftware (Lexis Nexis oder RDB)</v>
      </c>
      <c r="C15" s="35">
        <f ca="1">IF(C$6-$C$6+1&gt;=IFERROR(_xlfn.NUMBERVALUE(LEFT('Laufende Kosten'!$E24,2)),10),'Laufende Kosten'!$C24*12,0)</f>
        <v>0</v>
      </c>
      <c r="D15" s="35">
        <f ca="1">IF(D$6-$C$6+1&gt;=IFERROR(_xlfn.NUMBERVALUE(LEFT('Laufende Kosten'!$E24,2)),10),'Laufende Kosten'!$C24*12,0)</f>
        <v>0</v>
      </c>
      <c r="E15" s="35">
        <f ca="1">IF(E$6-$C$6+1&gt;=IFERROR(_xlfn.NUMBERVALUE(LEFT('Laufende Kosten'!$E24,2)),10),'Laufende Kosten'!$C24*12,0)</f>
        <v>0</v>
      </c>
      <c r="F15" s="35">
        <f ca="1">IF(F$6-$C$6+1&gt;=IFERROR(_xlfn.NUMBERVALUE(LEFT('Laufende Kosten'!$E24,2)),10),'Laufende Kosten'!$C24*12,0)</f>
        <v>0</v>
      </c>
      <c r="G15" s="35">
        <f ca="1">IF(G$6-$C$6+1&gt;=IFERROR(_xlfn.NUMBERVALUE(LEFT('Laufende Kosten'!$E24,2)),10),'Laufende Kosten'!$C24*12,0)</f>
        <v>0</v>
      </c>
      <c r="H15" s="44"/>
    </row>
    <row r="16" spans="2:9" x14ac:dyDescent="0.3">
      <c r="B16" s="57" t="s">
        <v>18</v>
      </c>
      <c r="C16" s="39">
        <f ca="1">SUM(C17:C22)</f>
        <v>15233.333333333334</v>
      </c>
      <c r="D16" s="39">
        <f ca="1">SUM(D17:D22)</f>
        <v>15233.333333333334</v>
      </c>
      <c r="E16" s="39">
        <f ca="1">SUM(E17:E22)</f>
        <v>15083.333333333334</v>
      </c>
      <c r="F16" s="39">
        <f ca="1">SUM(F17:F22)</f>
        <v>14750</v>
      </c>
      <c r="G16" s="45">
        <f ca="1">SUM(G17:G22)</f>
        <v>13500</v>
      </c>
      <c r="H16" s="44"/>
    </row>
    <row r="17" spans="2:8" ht="28.8" outlineLevel="1" x14ac:dyDescent="0.3">
      <c r="B17" s="58" t="str">
        <f>Investitionen!B9</f>
        <v>Büromöbel (Schreibtische, Stühle, Regale, Lampen, Besprechungstisch, Kaffeemaschine Einrichtung,..)</v>
      </c>
      <c r="C17" s="34">
        <f ca="1">IF(Investitionen!$F9="ja",IF(C$6-$C$6+1&lt;=_xlfn.NUMBERVALUE(LEFT(Investitionen!$D9,2)),Investitionen!$C9/_xlfn.NUMBERVALUE(LEFT(Investitionen!$D9,2)),0),0)</f>
        <v>1250</v>
      </c>
      <c r="D17" s="34">
        <f ca="1">IF(Investitionen!$F9="ja",IF(D$6-$C$6+1&lt;=_xlfn.NUMBERVALUE(LEFT(Investitionen!$D9,2)),Investitionen!$C9/_xlfn.NUMBERVALUE(LEFT(Investitionen!$D9,2)),0),0)</f>
        <v>1250</v>
      </c>
      <c r="E17" s="34">
        <f ca="1">IF(Investitionen!$F9="ja",IF(E$6-$C$6+1&lt;=_xlfn.NUMBERVALUE(LEFT(Investitionen!$D9,2)),Investitionen!$C9/_xlfn.NUMBERVALUE(LEFT(Investitionen!$D9,2)),0),0)</f>
        <v>1250</v>
      </c>
      <c r="F17" s="34">
        <f ca="1">IF(Investitionen!$F9="ja",IF(F$6-$C$6+1&lt;=_xlfn.NUMBERVALUE(LEFT(Investitionen!$D9,2)),Investitionen!$C9/_xlfn.NUMBERVALUE(LEFT(Investitionen!$D9,2)),0),0)</f>
        <v>1250</v>
      </c>
      <c r="G17" s="34">
        <f ca="1">IF(Investitionen!$F9="ja",IF(G$6-$C$6+1&lt;=_xlfn.NUMBERVALUE(LEFT(Investitionen!$D9,2)),Investitionen!$C9/_xlfn.NUMBERVALUE(LEFT(Investitionen!$D9,2)),0),0)</f>
        <v>0</v>
      </c>
      <c r="H17" s="44"/>
    </row>
    <row r="18" spans="2:8" outlineLevel="1" x14ac:dyDescent="0.3">
      <c r="B18" s="58" t="str">
        <f>Investitionen!B10</f>
        <v>Bilder und andere schöne Dinge</v>
      </c>
      <c r="C18" s="34">
        <f ca="1">IF(Investitionen!$F10="ja",IF(C$6-$C$6+1&lt;=_xlfn.NUMBERVALUE(LEFT(Investitionen!$D10,2)),Investitionen!$C10/_xlfn.NUMBERVALUE(LEFT(Investitionen!$D10,2)),0),0)</f>
        <v>300</v>
      </c>
      <c r="D18" s="34">
        <f ca="1">IF(Investitionen!$F10="ja",IF(D$6-$C$6+1&lt;=_xlfn.NUMBERVALUE(LEFT(Investitionen!$D10,2)),Investitionen!$C10/_xlfn.NUMBERVALUE(LEFT(Investitionen!$D10,2)),0),0)</f>
        <v>300</v>
      </c>
      <c r="E18" s="34">
        <f ca="1">IF(Investitionen!$F10="ja",IF(E$6-$C$6+1&lt;=_xlfn.NUMBERVALUE(LEFT(Investitionen!$D10,2)),Investitionen!$C10/_xlfn.NUMBERVALUE(LEFT(Investitionen!$D10,2)),0),0)</f>
        <v>300</v>
      </c>
      <c r="F18" s="34">
        <f ca="1">IF(Investitionen!$F10="ja",IF(F$6-$C$6+1&lt;=_xlfn.NUMBERVALUE(LEFT(Investitionen!$D10,2)),Investitionen!$C10/_xlfn.NUMBERVALUE(LEFT(Investitionen!$D10,2)),0),0)</f>
        <v>300</v>
      </c>
      <c r="G18" s="34">
        <f ca="1">IF(Investitionen!$F10="ja",IF(G$6-$C$6+1&lt;=_xlfn.NUMBERVALUE(LEFT(Investitionen!$D10,2)),Investitionen!$C10/_xlfn.NUMBERVALUE(LEFT(Investitionen!$D10,2)),0),0)</f>
        <v>300</v>
      </c>
      <c r="H18" s="44"/>
    </row>
    <row r="19" spans="2:8" outlineLevel="1" x14ac:dyDescent="0.3">
      <c r="B19" s="58" t="str">
        <f>Investitionen!B11</f>
        <v>Grundausstattung Literatur</v>
      </c>
      <c r="C19" s="34">
        <f ca="1">IF(Investitionen!$F11="ja",IF(C$6-$C$6+1&lt;=_xlfn.NUMBERVALUE(LEFT(Investitionen!$D11,2)),Investitionen!$C11/_xlfn.NUMBERVALUE(LEFT(Investitionen!$D11,2)),0),0)</f>
        <v>333.33333333333331</v>
      </c>
      <c r="D19" s="34">
        <f ca="1">IF(Investitionen!$F11="ja",IF(D$6-$C$6+1&lt;=_xlfn.NUMBERVALUE(LEFT(Investitionen!$D11,2)),Investitionen!$C11/_xlfn.NUMBERVALUE(LEFT(Investitionen!$D11,2)),0),0)</f>
        <v>333.33333333333331</v>
      </c>
      <c r="E19" s="34">
        <f ca="1">IF(Investitionen!$F11="ja",IF(E$6-$C$6+1&lt;=_xlfn.NUMBERVALUE(LEFT(Investitionen!$D11,2)),Investitionen!$C11/_xlfn.NUMBERVALUE(LEFT(Investitionen!$D11,2)),0),0)</f>
        <v>333.33333333333331</v>
      </c>
      <c r="F19" s="34">
        <f ca="1">IF(Investitionen!$F11="ja",IF(F$6-$C$6+1&lt;=_xlfn.NUMBERVALUE(LEFT(Investitionen!$D11,2)),Investitionen!$C11/_xlfn.NUMBERVALUE(LEFT(Investitionen!$D11,2)),0),0)</f>
        <v>0</v>
      </c>
      <c r="G19" s="34">
        <f ca="1">IF(Investitionen!$F11="ja",IF(G$6-$C$6+1&lt;=_xlfn.NUMBERVALUE(LEFT(Investitionen!$D11,2)),Investitionen!$C11/_xlfn.NUMBERVALUE(LEFT(Investitionen!$D11,2)),0),0)</f>
        <v>0</v>
      </c>
      <c r="H19" s="44"/>
    </row>
    <row r="20" spans="2:8" outlineLevel="1" x14ac:dyDescent="0.3">
      <c r="B20" s="58" t="str">
        <f>Investitionen!B12</f>
        <v>Grundausstattung Büro (Locher, Papier, Aktenvernichter, Schreibzeug, sonstiges)</v>
      </c>
      <c r="C20" s="34">
        <f ca="1">IF(Investitionen!$F12="ja",IF(C$6-$C$6+1&lt;=_xlfn.NUMBERVALUE(LEFT(Investitionen!$D12,2)),Investitionen!$C12/_xlfn.NUMBERVALUE(LEFT(Investitionen!$D12,2)),0),0)</f>
        <v>150</v>
      </c>
      <c r="D20" s="34">
        <f ca="1">IF(Investitionen!$F12="ja",IF(D$6-$C$6+1&lt;=_xlfn.NUMBERVALUE(LEFT(Investitionen!$D12,2)),Investitionen!$C12/_xlfn.NUMBERVALUE(LEFT(Investitionen!$D12,2)),0),0)</f>
        <v>150</v>
      </c>
      <c r="E20" s="34">
        <f ca="1">IF(Investitionen!$F12="ja",IF(E$6-$C$6+1&lt;=_xlfn.NUMBERVALUE(LEFT(Investitionen!$D12,2)),Investitionen!$C12/_xlfn.NUMBERVALUE(LEFT(Investitionen!$D12,2)),0),0)</f>
        <v>0</v>
      </c>
      <c r="F20" s="34">
        <f ca="1">IF(Investitionen!$F12="ja",IF(F$6-$C$6+1&lt;=_xlfn.NUMBERVALUE(LEFT(Investitionen!$D12,2)),Investitionen!$C12/_xlfn.NUMBERVALUE(LEFT(Investitionen!$D12,2)),0),0)</f>
        <v>0</v>
      </c>
      <c r="G20" s="34">
        <f ca="1">IF(Investitionen!$F12="ja",IF(G$6-$C$6+1&lt;=_xlfn.NUMBERVALUE(LEFT(Investitionen!$D12,2)),Investitionen!$C12/_xlfn.NUMBERVALUE(LEFT(Investitionen!$D12,2)),0),0)</f>
        <v>0</v>
      </c>
      <c r="H20" s="44"/>
    </row>
    <row r="21" spans="2:8" outlineLevel="1" x14ac:dyDescent="0.3">
      <c r="B21" s="59" t="str">
        <f>'Laufende Kosten'!B12</f>
        <v>Miete + Betriebskosten</v>
      </c>
      <c r="C21" s="35">
        <f ca="1">IF(C$6-$C$6+1&gt;=IFERROR(_xlfn.NUMBERVALUE(LEFT('Laufende Kosten'!$E12,2)),10),'Laufende Kosten'!$C12*12,0)</f>
        <v>12000</v>
      </c>
      <c r="D21" s="35">
        <f ca="1">IF(D$6-$C$6+1&gt;=IFERROR(_xlfn.NUMBERVALUE(LEFT('Laufende Kosten'!$E12,2)),10),'Laufende Kosten'!$C12*12,0)</f>
        <v>12000</v>
      </c>
      <c r="E21" s="35">
        <f ca="1">IF(E$6-$C$6+1&gt;=IFERROR(_xlfn.NUMBERVALUE(LEFT('Laufende Kosten'!$E12,2)),10),'Laufende Kosten'!$C12*12,0)</f>
        <v>12000</v>
      </c>
      <c r="F21" s="35">
        <f ca="1">IF(F$6-$C$6+1&gt;=IFERROR(_xlfn.NUMBERVALUE(LEFT('Laufende Kosten'!$E12,2)),10),'Laufende Kosten'!$C12*12,0)</f>
        <v>12000</v>
      </c>
      <c r="G21" s="35">
        <f ca="1">IF(G$6-$C$6+1&gt;=IFERROR(_xlfn.NUMBERVALUE(LEFT('Laufende Kosten'!$E12,2)),10),'Laufende Kosten'!$C12*12,0)</f>
        <v>12000</v>
      </c>
      <c r="H21" s="44"/>
    </row>
    <row r="22" spans="2:8" outlineLevel="1" x14ac:dyDescent="0.3">
      <c r="B22" s="59" t="str">
        <f>'Laufende Kosten'!B13</f>
        <v>Allgemeiner Büroaufwand (Telefon, Internet, Sonstiges)</v>
      </c>
      <c r="C22" s="35">
        <f ca="1">IF(C$6-$C$6+1&gt;=IFERROR(_xlfn.NUMBERVALUE(LEFT('Laufende Kosten'!$E13,2)),10),'Laufende Kosten'!$C13*12,0)</f>
        <v>1200</v>
      </c>
      <c r="D22" s="35">
        <f ca="1">IF(D$6-$C$6+1&gt;=IFERROR(_xlfn.NUMBERVALUE(LEFT('Laufende Kosten'!$E13,2)),10),'Laufende Kosten'!$C13*12,0)</f>
        <v>1200</v>
      </c>
      <c r="E22" s="35">
        <f ca="1">IF(E$6-$C$6+1&gt;=IFERROR(_xlfn.NUMBERVALUE(LEFT('Laufende Kosten'!$E13,2)),10),'Laufende Kosten'!$C13*12,0)</f>
        <v>1200</v>
      </c>
      <c r="F22" s="35">
        <f ca="1">IF(F$6-$C$6+1&gt;=IFERROR(_xlfn.NUMBERVALUE(LEFT('Laufende Kosten'!$E13,2)),10),'Laufende Kosten'!$C13*12,0)</f>
        <v>1200</v>
      </c>
      <c r="G22" s="35">
        <f ca="1">IF(G$6-$C$6+1&gt;=IFERROR(_xlfn.NUMBERVALUE(LEFT('Laufende Kosten'!$E13,2)),10),'Laufende Kosten'!$C13*12,0)</f>
        <v>1200</v>
      </c>
      <c r="H22" s="44"/>
    </row>
    <row r="23" spans="2:8" x14ac:dyDescent="0.3">
      <c r="B23" s="60" t="s">
        <v>19</v>
      </c>
      <c r="C23" s="39">
        <f ca="1">SUM(C24:C26)</f>
        <v>3600</v>
      </c>
      <c r="D23" s="39">
        <f ca="1">SUM(D24:D26)</f>
        <v>3600</v>
      </c>
      <c r="E23" s="39">
        <f ca="1">SUM(E24:E26)</f>
        <v>3600</v>
      </c>
      <c r="F23" s="39">
        <f ca="1">SUM(F24:F26)</f>
        <v>3600</v>
      </c>
      <c r="G23" s="45">
        <f ca="1">SUM(G24:G26)</f>
        <v>3600</v>
      </c>
      <c r="H23" s="44"/>
    </row>
    <row r="24" spans="2:8" outlineLevel="1" x14ac:dyDescent="0.3">
      <c r="B24" s="58" t="str">
        <f>Investitionen!B15</f>
        <v>Kompakt- bzw. günstiger Mittelklassewagen</v>
      </c>
      <c r="C24" s="34">
        <f ca="1">IF(C$6-$C$6+1&lt;=_xlfn.NUMBERVALUE(LEFT(Investitionen!$D15,2)),Investitionen!$C15/_xlfn.NUMBERVALUE(LEFT(Investitionen!$D15,2)),0)</f>
        <v>0</v>
      </c>
      <c r="D24" s="34">
        <f ca="1">IF(D$6-$C$6+1&lt;=_xlfn.NUMBERVALUE(LEFT(Investitionen!$D15,2)),Investitionen!$C15/_xlfn.NUMBERVALUE(LEFT(Investitionen!$D15,2)),0)</f>
        <v>0</v>
      </c>
      <c r="E24" s="34">
        <f ca="1">IF(E$6-$C$6+1&lt;=_xlfn.NUMBERVALUE(LEFT(Investitionen!$D15,2)),Investitionen!$C15/_xlfn.NUMBERVALUE(LEFT(Investitionen!$D15,2)),0)</f>
        <v>0</v>
      </c>
      <c r="F24" s="34">
        <f ca="1">IF(F$6-$C$6+1&lt;=_xlfn.NUMBERVALUE(LEFT(Investitionen!$D15,2)),Investitionen!$C15/_xlfn.NUMBERVALUE(LEFT(Investitionen!$D15,2)),0)</f>
        <v>0</v>
      </c>
      <c r="G24" s="34">
        <f ca="1">IF(G$6-$C$6+1&lt;=_xlfn.NUMBERVALUE(LEFT(Investitionen!$D15,2)),Investitionen!$C15/_xlfn.NUMBERVALUE(LEFT(Investitionen!$D15,2)),0)</f>
        <v>0</v>
      </c>
      <c r="H24" s="44"/>
    </row>
    <row r="25" spans="2:8" outlineLevel="1" x14ac:dyDescent="0.3">
      <c r="B25" s="58" t="str">
        <f>Start!C21</f>
        <v>Angebot ihres Versicherungsmaklers (netto / Monat)</v>
      </c>
      <c r="C25" s="34">
        <f>IF(Start!E25="Kauf",Start!E21*12,0)</f>
        <v>0</v>
      </c>
      <c r="D25" s="34">
        <f>C25</f>
        <v>0</v>
      </c>
      <c r="E25" s="34">
        <f>D25</f>
        <v>0</v>
      </c>
      <c r="F25" s="34">
        <f>E25</f>
        <v>0</v>
      </c>
      <c r="G25" s="34">
        <f>F25</f>
        <v>0</v>
      </c>
      <c r="H25" s="44"/>
    </row>
    <row r="26" spans="2:8" outlineLevel="1" x14ac:dyDescent="0.3">
      <c r="B26" s="59" t="str">
        <f>'Laufende Kosten'!B16</f>
        <v>Kompakt- bzw. günstiger Mittelklassewagen (Leasingrate + Versicherung)</v>
      </c>
      <c r="C26" s="35">
        <f ca="1">IF(C$6-$C$6+1&gt;=IFERROR(_xlfn.NUMBERVALUE(LEFT('Laufende Kosten'!$E16,2)),10),'Laufende Kosten'!$C16*12,0)</f>
        <v>3600</v>
      </c>
      <c r="D26" s="35">
        <f ca="1">IF(D$6-$C$6+1&gt;=IFERROR(_xlfn.NUMBERVALUE(LEFT('Laufende Kosten'!$E16,2)),10),'Laufende Kosten'!$C16*12,0)</f>
        <v>3600</v>
      </c>
      <c r="E26" s="35">
        <f ca="1">IF(E$6-$C$6+1&gt;=IFERROR(_xlfn.NUMBERVALUE(LEFT('Laufende Kosten'!$E16,2)),10),'Laufende Kosten'!$C16*12,0)</f>
        <v>3600</v>
      </c>
      <c r="F26" s="35">
        <f ca="1">IF(F$6-$C$6+1&gt;=IFERROR(_xlfn.NUMBERVALUE(LEFT('Laufende Kosten'!$E16,2)),10),'Laufende Kosten'!$C16*12,0)</f>
        <v>3600</v>
      </c>
      <c r="G26" s="35">
        <f ca="1">IF(G$6-$C$6+1&gt;=IFERROR(_xlfn.NUMBERVALUE(LEFT('Laufende Kosten'!$E16,2)),10),'Laufende Kosten'!$C16*12,0)</f>
        <v>3600</v>
      </c>
      <c r="H26" s="44"/>
    </row>
    <row r="27" spans="2:8" outlineLevel="1" x14ac:dyDescent="0.3">
      <c r="B27" s="59" t="str">
        <f>'Laufende Kosten'!B17</f>
        <v>Sonstige Kosten PKW (Garage, Waschen, …)</v>
      </c>
      <c r="C27" s="35">
        <f ca="1">IF(C$6-$C$6+1&gt;=IFERROR(_xlfn.NUMBERVALUE(LEFT('Laufende Kosten'!$E17,2)),10),'Laufende Kosten'!$C17*12,0)</f>
        <v>1200</v>
      </c>
      <c r="D27" s="35">
        <f ca="1">IF(D$6-$C$6+1&gt;=IFERROR(_xlfn.NUMBERVALUE(LEFT('Laufende Kosten'!$E17,2)),10),'Laufende Kosten'!$C17*12,0)</f>
        <v>1200</v>
      </c>
      <c r="E27" s="35">
        <f ca="1">IF(E$6-$C$6+1&gt;=IFERROR(_xlfn.NUMBERVALUE(LEFT('Laufende Kosten'!$E17,2)),10),'Laufende Kosten'!$C17*12,0)</f>
        <v>1200</v>
      </c>
      <c r="F27" s="35">
        <f ca="1">IF(F$6-$C$6+1&gt;=IFERROR(_xlfn.NUMBERVALUE(LEFT('Laufende Kosten'!$E17,2)),10),'Laufende Kosten'!$C17*12,0)</f>
        <v>1200</v>
      </c>
      <c r="G27" s="35">
        <f ca="1">IF(G$6-$C$6+1&gt;=IFERROR(_xlfn.NUMBERVALUE(LEFT('Laufende Kosten'!$E17,2)),10),'Laufende Kosten'!$C17*12,0)</f>
        <v>1200</v>
      </c>
      <c r="H27" s="44"/>
    </row>
    <row r="28" spans="2:8" x14ac:dyDescent="0.3">
      <c r="B28" s="57" t="s">
        <v>119</v>
      </c>
      <c r="C28" s="39">
        <f ca="1">SUM(C29:C34)</f>
        <v>4400</v>
      </c>
      <c r="D28" s="39">
        <f ca="1">SUM(D29:D34)</f>
        <v>4400</v>
      </c>
      <c r="E28" s="39">
        <f ca="1">SUM(E29:E34)</f>
        <v>4400</v>
      </c>
      <c r="F28" s="39">
        <f ca="1">SUM(F29:F34)</f>
        <v>4400</v>
      </c>
      <c r="G28" s="45">
        <f ca="1">SUM(G29:G34)</f>
        <v>3700</v>
      </c>
      <c r="H28" s="44"/>
    </row>
    <row r="29" spans="2:8" outlineLevel="1" x14ac:dyDescent="0.3">
      <c r="B29" s="58" t="str">
        <f>Start!$C$27</f>
        <v>EDV Ausstattung (Server, PCs, Netzwerk, Lizenzen (Office, …), Dienstleistung)</v>
      </c>
      <c r="C29" s="34">
        <f ca="1">IF(C$6-$C$6+1&lt;=_xlfn.NUMBERVALUE(LEFT(Investitionen!$D18,2)),Investitionen!$C18/_xlfn.NUMBERVALUE(LEFT(Investitionen!$D18,2)),0)</f>
        <v>0</v>
      </c>
      <c r="D29" s="34">
        <f ca="1">IF(D$6-$C$6+1&lt;=_xlfn.NUMBERVALUE(LEFT(Investitionen!$D18,2)),Investitionen!$C18/_xlfn.NUMBERVALUE(LEFT(Investitionen!$D18,2)),0)</f>
        <v>0</v>
      </c>
      <c r="E29" s="34">
        <f ca="1">IF(E$6-$C$6+1&lt;=_xlfn.NUMBERVALUE(LEFT(Investitionen!$D18,2)),Investitionen!$C18/_xlfn.NUMBERVALUE(LEFT(Investitionen!$D18,2)),0)</f>
        <v>0</v>
      </c>
      <c r="F29" s="34">
        <f ca="1">IF(F$6-$C$6+1&lt;=_xlfn.NUMBERVALUE(LEFT(Investitionen!$D18,2)),Investitionen!$C18/_xlfn.NUMBERVALUE(LEFT(Investitionen!$D18,2)),0)</f>
        <v>0</v>
      </c>
      <c r="G29" s="34">
        <f ca="1">IF(G$6-$C$6+1&lt;=_xlfn.NUMBERVALUE(LEFT(Investitionen!$D18,2)),Investitionen!$C18/_xlfn.NUMBERVALUE(LEFT(Investitionen!$D18,2)),0)</f>
        <v>0</v>
      </c>
      <c r="H29" s="44"/>
    </row>
    <row r="30" spans="2:8" outlineLevel="1" x14ac:dyDescent="0.3">
      <c r="B30" s="59" t="str">
        <f>Start!$C$27</f>
        <v>EDV Ausstattung (Server, PCs, Netzwerk, Lizenzen (Office, …), Dienstleistung)</v>
      </c>
      <c r="C30" s="35">
        <f ca="1">IF(C$6-$C$6+1&gt;=IFERROR(_xlfn.NUMBERVALUE(LEFT('Laufende Kosten'!$E20,2)),10),'Laufende Kosten'!$C20*12,0)</f>
        <v>3600</v>
      </c>
      <c r="D30" s="35">
        <f ca="1">IF(D$6-$C$6+1&gt;=IFERROR(_xlfn.NUMBERVALUE(LEFT('Laufende Kosten'!$E20,2)),10),'Laufende Kosten'!$C20*12,0)</f>
        <v>3600</v>
      </c>
      <c r="E30" s="35">
        <f ca="1">IF(E$6-$C$6+1&gt;=IFERROR(_xlfn.NUMBERVALUE(LEFT('Laufende Kosten'!$E20,2)),10),'Laufende Kosten'!$C20*12,0)</f>
        <v>3600</v>
      </c>
      <c r="F30" s="35">
        <f ca="1">IF(F$6-$C$6+1&gt;=IFERROR(_xlfn.NUMBERVALUE(LEFT('Laufende Kosten'!$E20,2)),10),'Laufende Kosten'!$C20*12,0)</f>
        <v>3600</v>
      </c>
      <c r="G30" s="35">
        <f ca="1">IF(G$6-$C$6+1&gt;=IFERROR(_xlfn.NUMBERVALUE(LEFT('Laufende Kosten'!$E20,2)),10),'Laufende Kosten'!$C20*12,0)</f>
        <v>3600</v>
      </c>
      <c r="H30" s="44"/>
    </row>
    <row r="31" spans="2:8" outlineLevel="1" x14ac:dyDescent="0.3">
      <c r="B31" s="58" t="str">
        <f>Investitionen!B19</f>
        <v>AllinOne Gerät  (Drucken, Faxen, Scannen)</v>
      </c>
      <c r="C31" s="34">
        <f ca="1">IF(Investitionen!$F19="ja",IF(C$6-$C$6+1&lt;=_xlfn.NUMBERVALUE(LEFT(Investitionen!$D19,2)),Investitionen!$C19/_xlfn.NUMBERVALUE(LEFT(Investitionen!$D19,2)),0),0)</f>
        <v>250</v>
      </c>
      <c r="D31" s="34">
        <f ca="1">IF(Investitionen!$F19="ja",IF(D$6-$C$6+1&lt;=_xlfn.NUMBERVALUE(LEFT(Investitionen!$D19,2)),Investitionen!$C19/_xlfn.NUMBERVALUE(LEFT(Investitionen!$D19,2)),0),0)</f>
        <v>250</v>
      </c>
      <c r="E31" s="34">
        <f ca="1">IF(Investitionen!$F19="ja",IF(E$6-$C$6+1&lt;=_xlfn.NUMBERVALUE(LEFT(Investitionen!$D19,2)),Investitionen!$C19/_xlfn.NUMBERVALUE(LEFT(Investitionen!$D19,2)),0),0)</f>
        <v>250</v>
      </c>
      <c r="F31" s="34">
        <f ca="1">IF(Investitionen!$F19="ja",IF(F$6-$C$6+1&lt;=_xlfn.NUMBERVALUE(LEFT(Investitionen!$D19,2)),Investitionen!$C19/_xlfn.NUMBERVALUE(LEFT(Investitionen!$D19,2)),0),0)</f>
        <v>250</v>
      </c>
      <c r="G31" s="34">
        <f ca="1">IF(Investitionen!$F19="ja",IF(G$6-$C$6+1&lt;=_xlfn.NUMBERVALUE(LEFT(Investitionen!$D19,2)),Investitionen!$C19/_xlfn.NUMBERVALUE(LEFT(Investitionen!$D19,2)),0),0)</f>
        <v>0</v>
      </c>
      <c r="H31" s="44"/>
    </row>
    <row r="32" spans="2:8" outlineLevel="1" x14ac:dyDescent="0.3">
      <c r="B32" s="58" t="str">
        <f>Investitionen!B20</f>
        <v>Spracherkennung inkl. Vokabular Prof</v>
      </c>
      <c r="C32" s="34">
        <f ca="1">IF(Investitionen!$F20="ja",IF(C$6-$C$6+1&lt;=_xlfn.NUMBERVALUE(LEFT(Investitionen!$D20,2)),Investitionen!$C20/_xlfn.NUMBERVALUE(LEFT(Investitionen!$D20,2)),0),0)</f>
        <v>250</v>
      </c>
      <c r="D32" s="34">
        <f ca="1">IF(Investitionen!$F20="ja",IF(D$6-$C$6+1&lt;=_xlfn.NUMBERVALUE(LEFT(Investitionen!$D20,2)),Investitionen!$C20/_xlfn.NUMBERVALUE(LEFT(Investitionen!$D20,2)),0),0)</f>
        <v>250</v>
      </c>
      <c r="E32" s="34">
        <f ca="1">IF(Investitionen!$F20="ja",IF(E$6-$C$6+1&lt;=_xlfn.NUMBERVALUE(LEFT(Investitionen!$D20,2)),Investitionen!$C20/_xlfn.NUMBERVALUE(LEFT(Investitionen!$D20,2)),0),0)</f>
        <v>250</v>
      </c>
      <c r="F32" s="34">
        <f ca="1">IF(Investitionen!$F20="ja",IF(F$6-$C$6+1&lt;=_xlfn.NUMBERVALUE(LEFT(Investitionen!$D20,2)),Investitionen!$C20/_xlfn.NUMBERVALUE(LEFT(Investitionen!$D20,2)),0),0)</f>
        <v>250</v>
      </c>
      <c r="G32" s="34">
        <f ca="1">IF(Investitionen!$F20="ja",IF(G$6-$C$6+1&lt;=_xlfn.NUMBERVALUE(LEFT(Investitionen!$D20,2)),Investitionen!$C20/_xlfn.NUMBERVALUE(LEFT(Investitionen!$D20,2)),0),0)</f>
        <v>0</v>
      </c>
      <c r="H32" s="44"/>
    </row>
    <row r="33" spans="2:8" outlineLevel="1" x14ac:dyDescent="0.3">
      <c r="B33" s="58" t="str">
        <f>Investitionen!B21</f>
        <v>Digitales Diktiersystem + Abspielset</v>
      </c>
      <c r="C33" s="34">
        <f ca="1">IF(Investitionen!$F21="ja",IF(C$6-$C$6+1&lt;=_xlfn.NUMBERVALUE(LEFT(Investitionen!$D21,2)),Investitionen!$C21/_xlfn.NUMBERVALUE(LEFT(Investitionen!$D21,2)),0),0)</f>
        <v>200</v>
      </c>
      <c r="D33" s="34">
        <f ca="1">IF(Investitionen!$F21="ja",IF(D$6-$C$6+1&lt;=_xlfn.NUMBERVALUE(LEFT(Investitionen!$D21,2)),Investitionen!$C21/_xlfn.NUMBERVALUE(LEFT(Investitionen!$D21,2)),0),0)</f>
        <v>200</v>
      </c>
      <c r="E33" s="34">
        <f ca="1">IF(Investitionen!$F21="ja",IF(E$6-$C$6+1&lt;=_xlfn.NUMBERVALUE(LEFT(Investitionen!$D21,2)),Investitionen!$C21/_xlfn.NUMBERVALUE(LEFT(Investitionen!$D21,2)),0),0)</f>
        <v>200</v>
      </c>
      <c r="F33" s="34">
        <f ca="1">IF(Investitionen!$F21="ja",IF(F$6-$C$6+1&lt;=_xlfn.NUMBERVALUE(LEFT(Investitionen!$D21,2)),Investitionen!$C21/_xlfn.NUMBERVALUE(LEFT(Investitionen!$D21,2)),0),0)</f>
        <v>200</v>
      </c>
      <c r="G33" s="34">
        <f ca="1">IF(Investitionen!$F21="ja",IF(G$6-$C$6+1&lt;=_xlfn.NUMBERVALUE(LEFT(Investitionen!$D21,2)),Investitionen!$C21/_xlfn.NUMBERVALUE(LEFT(Investitionen!$D21,2)),0),0)</f>
        <v>0</v>
      </c>
      <c r="H33" s="44"/>
    </row>
    <row r="34" spans="2:8" outlineLevel="1" x14ac:dyDescent="0.3">
      <c r="B34" s="58" t="str">
        <f>Investitionen!B22</f>
        <v>Telefonanlage</v>
      </c>
      <c r="C34" s="34">
        <f ca="1">IF(Investitionen!$F22="ja",IF(C$6-$C$6+1&lt;=_xlfn.NUMBERVALUE(LEFT(Investitionen!$D22,2)),Investitionen!$C22/_xlfn.NUMBERVALUE(LEFT(Investitionen!$D22,2)),0),0)</f>
        <v>100</v>
      </c>
      <c r="D34" s="34">
        <f ca="1">IF(Investitionen!$F22="ja",IF(D$6-$C$6+1&lt;=_xlfn.NUMBERVALUE(LEFT(Investitionen!$D22,2)),Investitionen!$C22/_xlfn.NUMBERVALUE(LEFT(Investitionen!$D22,2)),0),0)</f>
        <v>100</v>
      </c>
      <c r="E34" s="34">
        <f ca="1">IF(Investitionen!$F22="ja",IF(E$6-$C$6+1&lt;=_xlfn.NUMBERVALUE(LEFT(Investitionen!$D22,2)),Investitionen!$C22/_xlfn.NUMBERVALUE(LEFT(Investitionen!$D22,2)),0),0)</f>
        <v>100</v>
      </c>
      <c r="F34" s="34">
        <f ca="1">IF(Investitionen!$F22="ja",IF(F$6-$C$6+1&lt;=_xlfn.NUMBERVALUE(LEFT(Investitionen!$D22,2)),Investitionen!$C22/_xlfn.NUMBERVALUE(LEFT(Investitionen!$D22,2)),0),0)</f>
        <v>100</v>
      </c>
      <c r="G34" s="34">
        <f ca="1">IF(Investitionen!$F22="ja",IF(G$6-$C$6+1&lt;=_xlfn.NUMBERVALUE(LEFT(Investitionen!$D22,2)),Investitionen!$C22/_xlfn.NUMBERVALUE(LEFT(Investitionen!$D22,2)),0),0)</f>
        <v>100</v>
      </c>
      <c r="H34" s="44"/>
    </row>
    <row r="35" spans="2:8" outlineLevel="1" x14ac:dyDescent="0.3">
      <c r="B35" s="58" t="str">
        <f>Investitionen!B23</f>
        <v>Erstellung Homepage</v>
      </c>
      <c r="C35" s="34">
        <f ca="1">IF(Investitionen!$F23="ja",IF(C$6-$C$6+1&lt;=_xlfn.NUMBERVALUE(LEFT(Investitionen!$D23,2)),Investitionen!$C23/_xlfn.NUMBERVALUE(LEFT(Investitionen!$D23,2)),0),0)</f>
        <v>1000</v>
      </c>
      <c r="D35" s="34">
        <f ca="1">IF(Investitionen!$F23="ja",IF(D$6-$C$6+1&lt;=_xlfn.NUMBERVALUE(LEFT(Investitionen!$D23,2)),Investitionen!$C23/_xlfn.NUMBERVALUE(LEFT(Investitionen!$D23,2)),0),0)</f>
        <v>1000</v>
      </c>
      <c r="E35" s="34">
        <f ca="1">IF(Investitionen!$F23="ja",IF(E$6-$C$6+1&lt;=_xlfn.NUMBERVALUE(LEFT(Investitionen!$D23,2)),Investitionen!$C23/_xlfn.NUMBERVALUE(LEFT(Investitionen!$D23,2)),0),0)</f>
        <v>0</v>
      </c>
      <c r="F35" s="34">
        <f ca="1">IF(Investitionen!$F23="ja",IF(F$6-$C$6+1&lt;=_xlfn.NUMBERVALUE(LEFT(Investitionen!$D23,2)),Investitionen!$C23/_xlfn.NUMBERVALUE(LEFT(Investitionen!$D23,2)),0),0)</f>
        <v>0</v>
      </c>
      <c r="G35" s="34">
        <f ca="1">IF(Investitionen!$F23="ja",IF(G$6-$C$6+1&lt;=_xlfn.NUMBERVALUE(LEFT(Investitionen!$D23,2)),Investitionen!$C23/_xlfn.NUMBERVALUE(LEFT(Investitionen!$D23,2)),0),0)</f>
        <v>0</v>
      </c>
      <c r="H35" s="44"/>
    </row>
    <row r="36" spans="2:8" x14ac:dyDescent="0.3">
      <c r="B36" s="57" t="s">
        <v>15</v>
      </c>
      <c r="C36" s="39">
        <f ca="1">SUM(C37:C38)</f>
        <v>7800</v>
      </c>
      <c r="D36" s="39">
        <f ca="1">SUM(D37:D38)</f>
        <v>7800</v>
      </c>
      <c r="E36" s="39">
        <f ca="1">SUM(E37:E38)</f>
        <v>7800</v>
      </c>
      <c r="F36" s="39">
        <f ca="1">SUM(F37:F38)</f>
        <v>7800</v>
      </c>
      <c r="G36" s="45">
        <f ca="1">SUM(G37:G38)</f>
        <v>7800</v>
      </c>
      <c r="H36" s="44"/>
    </row>
    <row r="37" spans="2:8" outlineLevel="1" x14ac:dyDescent="0.3">
      <c r="B37" s="59" t="str">
        <f>'Laufende Kosten'!B27</f>
        <v>Krankenversicherung, Gründer</v>
      </c>
      <c r="C37" s="35">
        <f ca="1">IF(C$6-$C$6+1&gt;=IFERROR(_xlfn.NUMBERVALUE(LEFT('Laufende Kosten'!$E27,2)),10),'Laufende Kosten'!$C27*12,0)</f>
        <v>4800</v>
      </c>
      <c r="D37" s="35">
        <f ca="1">IF(D$6-$C$6+1&gt;=IFERROR(_xlfn.NUMBERVALUE(LEFT('Laufende Kosten'!$E27,2)),10),'Laufende Kosten'!$C27*12,0)</f>
        <v>4800</v>
      </c>
      <c r="E37" s="35">
        <f ca="1">IF(E$6-$C$6+1&gt;=IFERROR(_xlfn.NUMBERVALUE(LEFT('Laufende Kosten'!$E27,2)),10),'Laufende Kosten'!$C27*12,0)</f>
        <v>4800</v>
      </c>
      <c r="F37" s="35">
        <f ca="1">IF(F$6-$C$6+1&gt;=IFERROR(_xlfn.NUMBERVALUE(LEFT('Laufende Kosten'!$E27,2)),10),'Laufende Kosten'!$C27*12,0)</f>
        <v>4800</v>
      </c>
      <c r="G37" s="35">
        <f ca="1">IF(G$6-$C$6+1&gt;=IFERROR(_xlfn.NUMBERVALUE(LEFT('Laufende Kosten'!$E27,2)),10),'Laufende Kosten'!$C27*12,0)</f>
        <v>4800</v>
      </c>
      <c r="H37" s="44"/>
    </row>
    <row r="38" spans="2:8" outlineLevel="1" x14ac:dyDescent="0.3">
      <c r="B38" s="59" t="str">
        <f>'Laufende Kosten'!B28</f>
        <v>Haftpflichtversicherung, Kanzlei</v>
      </c>
      <c r="C38" s="35">
        <f ca="1">IF(C$6-$C$6+1&gt;=IFERROR(_xlfn.NUMBERVALUE(LEFT('Laufende Kosten'!$E28,2)),10),'Laufende Kosten'!$C28*12,0)</f>
        <v>3000</v>
      </c>
      <c r="D38" s="35">
        <f ca="1">IF(D$6-$C$6+1&gt;=IFERROR(_xlfn.NUMBERVALUE(LEFT('Laufende Kosten'!$E28,2)),10),'Laufende Kosten'!$C28*12,0)</f>
        <v>3000</v>
      </c>
      <c r="E38" s="35">
        <f ca="1">IF(E$6-$C$6+1&gt;=IFERROR(_xlfn.NUMBERVALUE(LEFT('Laufende Kosten'!$E28,2)),10),'Laufende Kosten'!$C28*12,0)</f>
        <v>3000</v>
      </c>
      <c r="F38" s="35">
        <f ca="1">IF(F$6-$C$6+1&gt;=IFERROR(_xlfn.NUMBERVALUE(LEFT('Laufende Kosten'!$E28,2)),10),'Laufende Kosten'!$C28*12,0)</f>
        <v>3000</v>
      </c>
      <c r="G38" s="35">
        <f ca="1">IF(G$6-$C$6+1&gt;=IFERROR(_xlfn.NUMBERVALUE(LEFT('Laufende Kosten'!$E28,2)),10),'Laufende Kosten'!$C28*12,0)</f>
        <v>3000</v>
      </c>
      <c r="H38" s="44"/>
    </row>
    <row r="39" spans="2:8" x14ac:dyDescent="0.3">
      <c r="B39" s="57" t="s">
        <v>16</v>
      </c>
      <c r="C39" s="39">
        <f ca="1">SUM(C40)</f>
        <v>1200</v>
      </c>
      <c r="D39" s="39">
        <f ca="1">SUM(D40)</f>
        <v>1200</v>
      </c>
      <c r="E39" s="39">
        <f ca="1">SUM(E40)</f>
        <v>1200</v>
      </c>
      <c r="F39" s="39">
        <f ca="1">SUM(F40)</f>
        <v>1200</v>
      </c>
      <c r="G39" s="45">
        <f ca="1">SUM(G40)</f>
        <v>1200</v>
      </c>
      <c r="H39" s="44"/>
    </row>
    <row r="40" spans="2:8" outlineLevel="1" x14ac:dyDescent="0.3">
      <c r="B40" s="59" t="str">
        <f>'Laufende Kosten'!B31</f>
        <v>Steuerberater, Lohnverrechnung</v>
      </c>
      <c r="C40" s="35">
        <f ca="1">IF(C$6-$C$6+1&gt;=IFERROR(_xlfn.NUMBERVALUE(LEFT('Laufende Kosten'!$E31,2)),10),'Laufende Kosten'!$C31*12,0)</f>
        <v>1200</v>
      </c>
      <c r="D40" s="35">
        <f ca="1">IF(D$6-$C$6+1&gt;=IFERROR(_xlfn.NUMBERVALUE(LEFT('Laufende Kosten'!$E31,2)),10),'Laufende Kosten'!$C31*12,0)</f>
        <v>1200</v>
      </c>
      <c r="E40" s="35">
        <f ca="1">IF(E$6-$C$6+1&gt;=IFERROR(_xlfn.NUMBERVALUE(LEFT('Laufende Kosten'!$E31,2)),10),'Laufende Kosten'!$C31*12,0)</f>
        <v>1200</v>
      </c>
      <c r="F40" s="35">
        <f ca="1">IF(F$6-$C$6+1&gt;=IFERROR(_xlfn.NUMBERVALUE(LEFT('Laufende Kosten'!$E31,2)),10),'Laufende Kosten'!$C31*12,0)</f>
        <v>1200</v>
      </c>
      <c r="G40" s="35">
        <f ca="1">IF(G$6-$C$6+1&gt;=IFERROR(_xlfn.NUMBERVALUE(LEFT('Laufende Kosten'!$E31,2)),10),'Laufende Kosten'!$C31*12,0)</f>
        <v>1200</v>
      </c>
      <c r="H40" s="44"/>
    </row>
    <row r="41" spans="2:8" x14ac:dyDescent="0.3">
      <c r="B41" s="57" t="s">
        <v>14</v>
      </c>
      <c r="C41" s="39">
        <f ca="1">SUM(C42)</f>
        <v>1200</v>
      </c>
      <c r="D41" s="39">
        <f ca="1">SUM(D42)</f>
        <v>1200</v>
      </c>
      <c r="E41" s="39">
        <f ca="1">SUM(E42)</f>
        <v>1200</v>
      </c>
      <c r="F41" s="39">
        <f ca="1">SUM(F42)</f>
        <v>1200</v>
      </c>
      <c r="G41" s="45">
        <f ca="1">SUM(G42)</f>
        <v>1200</v>
      </c>
      <c r="H41" s="44"/>
    </row>
    <row r="42" spans="2:8" outlineLevel="1" x14ac:dyDescent="0.3">
      <c r="B42" s="59" t="str">
        <f>'Laufende Kosten'!B34</f>
        <v>Anzeigen, Google Adwords, …</v>
      </c>
      <c r="C42" s="35">
        <f ca="1">IF(C$6-$C$6+1&gt;=IFERROR(_xlfn.NUMBERVALUE(LEFT('Laufende Kosten'!$E34,2)),10),'Laufende Kosten'!$C34*12,0)</f>
        <v>1200</v>
      </c>
      <c r="D42" s="35">
        <f ca="1">IF(D$6-$C$6+1&gt;=IFERROR(_xlfn.NUMBERVALUE(LEFT('Laufende Kosten'!$E34,2)),10),'Laufende Kosten'!$C34*12,0)</f>
        <v>1200</v>
      </c>
      <c r="E42" s="35">
        <f ca="1">IF(E$6-$C$6+1&gt;=IFERROR(_xlfn.NUMBERVALUE(LEFT('Laufende Kosten'!$E34,2)),10),'Laufende Kosten'!$C34*12,0)</f>
        <v>1200</v>
      </c>
      <c r="F42" s="35">
        <f ca="1">IF(F$6-$C$6+1&gt;=IFERROR(_xlfn.NUMBERVALUE(LEFT('Laufende Kosten'!$E34,2)),10),'Laufende Kosten'!$C34*12,0)</f>
        <v>1200</v>
      </c>
      <c r="G42" s="35">
        <f ca="1">IF(G$6-$C$6+1&gt;=IFERROR(_xlfn.NUMBERVALUE(LEFT('Laufende Kosten'!$E34,2)),10),'Laufende Kosten'!$C34*12,0)</f>
        <v>1200</v>
      </c>
      <c r="H42" s="44"/>
    </row>
    <row r="43" spans="2:8" x14ac:dyDescent="0.3">
      <c r="B43" s="57" t="s">
        <v>13</v>
      </c>
      <c r="C43" s="39">
        <f ca="1">SUM(C44:C48)</f>
        <v>7807.3379999999997</v>
      </c>
      <c r="D43" s="39">
        <f ca="1">SUM(D44:D48)</f>
        <v>15614.675999999999</v>
      </c>
      <c r="E43" s="39">
        <f ca="1">SUM(E44:E48)</f>
        <v>15614.675999999999</v>
      </c>
      <c r="F43" s="39">
        <f ca="1">SUM(F44:F48)</f>
        <v>15614.675999999999</v>
      </c>
      <c r="G43" s="39">
        <f ca="1">SUM(G44:G48)</f>
        <v>15614.675999999999</v>
      </c>
      <c r="H43" s="44"/>
    </row>
    <row r="44" spans="2:8" outlineLevel="1" x14ac:dyDescent="0.3">
      <c r="B44" s="59" t="str">
        <f>'Laufende Kosten'!B37</f>
        <v>Angestellte Person 1, brutto 14 mal (exklusive Lohnnebenkosten)</v>
      </c>
      <c r="C44" s="35">
        <f ca="1">IF(C$6-$C$6+1&gt;=IFERROR(_xlfn.NUMBERVALUE(LEFT('Laufende Kosten'!$E37,2)),10),'Laufende Kosten'!$C37*14,0)</f>
        <v>0</v>
      </c>
      <c r="D44" s="35">
        <f ca="1">IF(D$6-$C$6+1&gt;=IFERROR(_xlfn.NUMBERVALUE(LEFT('Laufende Kosten'!$E37,2)),10),'Laufende Kosten'!$C37*14,0)</f>
        <v>0</v>
      </c>
      <c r="E44" s="35">
        <f ca="1">IF(E$6-$C$6+1&gt;=IFERROR(_xlfn.NUMBERVALUE(LEFT('Laufende Kosten'!$E37,2)),10),'Laufende Kosten'!$C37*14,0)</f>
        <v>0</v>
      </c>
      <c r="F44" s="35">
        <f ca="1">IF(F$6-$C$6+1&gt;=IFERROR(_xlfn.NUMBERVALUE(LEFT('Laufende Kosten'!$E37,2)),10),'Laufende Kosten'!$C37*14,0)</f>
        <v>0</v>
      </c>
      <c r="G44" s="35">
        <f ca="1">IF(G$6-$C$6+1&gt;=IFERROR(_xlfn.NUMBERVALUE(LEFT('Laufende Kosten'!$E37,2)),10),'Laufende Kosten'!$C37*14,0)</f>
        <v>0</v>
      </c>
      <c r="H44" s="44"/>
    </row>
    <row r="45" spans="2:8" outlineLevel="1" x14ac:dyDescent="0.3">
      <c r="B45" s="59" t="str">
        <f>'Laufende Kosten'!B38</f>
        <v>Angestellte Person 2, brutto 14 mal (exklusive Lohnnebenkosten)</v>
      </c>
      <c r="C45" s="35">
        <f ca="1">IF(C$6-$C$6+1&gt;=IFERROR(_xlfn.NUMBERVALUE(LEFT('Laufende Kosten'!$E38,2)),10),'Laufende Kosten'!$C38*14,0)</f>
        <v>0</v>
      </c>
      <c r="D45" s="35">
        <f ca="1">IF(D$6-$C$6+1&gt;=IFERROR(_xlfn.NUMBERVALUE(LEFT('Laufende Kosten'!$E38,2)),10),'Laufende Kosten'!$C38*14,0)</f>
        <v>0</v>
      </c>
      <c r="E45" s="35">
        <f ca="1">IF(E$6-$C$6+1&gt;=IFERROR(_xlfn.NUMBERVALUE(LEFT('Laufende Kosten'!$E38,2)),10),'Laufende Kosten'!$C38*14,0)</f>
        <v>0</v>
      </c>
      <c r="F45" s="35">
        <f ca="1">IF(F$6-$C$6+1&gt;=IFERROR(_xlfn.NUMBERVALUE(LEFT('Laufende Kosten'!$E38,2)),10),'Laufende Kosten'!$C38*14,0)</f>
        <v>0</v>
      </c>
      <c r="G45" s="35">
        <f ca="1">IF(G$6-$C$6+1&gt;=IFERROR(_xlfn.NUMBERVALUE(LEFT('Laufende Kosten'!$E38,2)),10),'Laufende Kosten'!$C38*14,0)</f>
        <v>0</v>
      </c>
      <c r="H45" s="44"/>
    </row>
    <row r="46" spans="2:8" outlineLevel="1" x14ac:dyDescent="0.3">
      <c r="B46" s="59" t="str">
        <f>'Laufende Kosten'!B39</f>
        <v>Geringfügig angestellte Person 1, brutto 14 mal (exklusive Lohnnebenkosten)</v>
      </c>
      <c r="C46" s="35">
        <f ca="1">IF(C$6-$C$6+1&gt;=IFERROR(_xlfn.NUMBERVALUE(LEFT('Laufende Kosten'!$E39,2)),10),'Laufende Kosten'!$C39*14,0)</f>
        <v>5959.8</v>
      </c>
      <c r="D46" s="35">
        <f ca="1">IF(D$6-$C$6+1&gt;=IFERROR(_xlfn.NUMBERVALUE(LEFT('Laufende Kosten'!$E39,2)),10),'Laufende Kosten'!$C39*14,0)</f>
        <v>5959.8</v>
      </c>
      <c r="E46" s="35">
        <f ca="1">IF(E$6-$C$6+1&gt;=IFERROR(_xlfn.NUMBERVALUE(LEFT('Laufende Kosten'!$E39,2)),10),'Laufende Kosten'!$C39*14,0)</f>
        <v>5959.8</v>
      </c>
      <c r="F46" s="35">
        <f ca="1">IF(F$6-$C$6+1&gt;=IFERROR(_xlfn.NUMBERVALUE(LEFT('Laufende Kosten'!$E39,2)),10),'Laufende Kosten'!$C39*14,0)</f>
        <v>5959.8</v>
      </c>
      <c r="G46" s="35">
        <f ca="1">IF(G$6-$C$6+1&gt;=IFERROR(_xlfn.NUMBERVALUE(LEFT('Laufende Kosten'!$E39,2)),10),'Laufende Kosten'!$C39*14,0)</f>
        <v>5959.8</v>
      </c>
      <c r="H46" s="44"/>
    </row>
    <row r="47" spans="2:8" outlineLevel="1" x14ac:dyDescent="0.3">
      <c r="B47" s="59" t="str">
        <f>'Laufende Kosten'!B40</f>
        <v>Geringfügig angestellte Person 2, brutto 14 mal (exklusive Lohnnebenkosten)</v>
      </c>
      <c r="C47" s="35">
        <f ca="1">IF(C$6-$C$6+1&gt;=IFERROR(_xlfn.NUMBERVALUE(LEFT('Laufende Kosten'!$E40,2)),10),'Laufende Kosten'!$C40*14,0)</f>
        <v>0</v>
      </c>
      <c r="D47" s="35">
        <f ca="1">IF(D$6-$C$6+1&gt;=IFERROR(_xlfn.NUMBERVALUE(LEFT('Laufende Kosten'!$E40,2)),10),'Laufende Kosten'!$C40*14,0)</f>
        <v>5959.8</v>
      </c>
      <c r="E47" s="35">
        <f ca="1">IF(E$6-$C$6+1&gt;=IFERROR(_xlfn.NUMBERVALUE(LEFT('Laufende Kosten'!$E40,2)),10),'Laufende Kosten'!$C40*14,0)</f>
        <v>5959.8</v>
      </c>
      <c r="F47" s="35">
        <f ca="1">IF(F$6-$C$6+1&gt;=IFERROR(_xlfn.NUMBERVALUE(LEFT('Laufende Kosten'!$E40,2)),10),'Laufende Kosten'!$C40*14,0)</f>
        <v>5959.8</v>
      </c>
      <c r="G47" s="35">
        <f ca="1">IF(G$6-$C$6+1&gt;=IFERROR(_xlfn.NUMBERVALUE(LEFT('Laufende Kosten'!$E40,2)),10),'Laufende Kosten'!$C40*14,0)</f>
        <v>5959.8</v>
      </c>
      <c r="H47" s="44"/>
    </row>
    <row r="48" spans="2:8" outlineLevel="1" x14ac:dyDescent="0.3">
      <c r="B48" s="59" t="s">
        <v>104</v>
      </c>
      <c r="C48" s="35">
        <f ca="1">SUM(C44:C47)*0.31</f>
        <v>1847.538</v>
      </c>
      <c r="D48" s="35">
        <f ca="1">SUM(D44:D47)*0.31</f>
        <v>3695.076</v>
      </c>
      <c r="E48" s="35">
        <f ca="1">SUM(E44:E47)*0.31</f>
        <v>3695.076</v>
      </c>
      <c r="F48" s="35">
        <f ca="1">SUM(F44:F47)*0.31</f>
        <v>3695.076</v>
      </c>
      <c r="G48" s="35">
        <f ca="1">SUM(G44:G47)*0.31</f>
        <v>3695.076</v>
      </c>
      <c r="H48" s="44" t="s">
        <v>54</v>
      </c>
    </row>
    <row r="49" spans="2:8" x14ac:dyDescent="0.3">
      <c r="B49" s="57" t="s">
        <v>17</v>
      </c>
      <c r="C49" s="39">
        <f ca="1">SUM(C50:C59)</f>
        <v>2500</v>
      </c>
      <c r="D49" s="39">
        <f ca="1">SUM(D50:D59)</f>
        <v>0</v>
      </c>
      <c r="E49" s="39">
        <f ca="1">SUM(E50:E59)</f>
        <v>0</v>
      </c>
      <c r="F49" s="39">
        <f ca="1">SUM(F50:F59)</f>
        <v>0</v>
      </c>
      <c r="G49" s="45">
        <f ca="1">SUM(G50:G59)</f>
        <v>0</v>
      </c>
      <c r="H49" s="44"/>
    </row>
    <row r="50" spans="2:8" hidden="1" outlineLevel="1" x14ac:dyDescent="0.3">
      <c r="B50" s="58" t="str">
        <f>Investitionen!B26</f>
        <v>Kanzleifest</v>
      </c>
      <c r="C50" s="34">
        <f ca="1">IF(Investitionen!$F26="ja",IF(C$6-$C$6+1&lt;=_xlfn.NUMBERVALUE(LEFT(Investitionen!$D26,2)),Investitionen!$C26/_xlfn.NUMBERVALUE(LEFT(Investitionen!$D26,2)),0),0)</f>
        <v>2500</v>
      </c>
      <c r="D50" s="34">
        <f ca="1">IF(Investitionen!$F26="ja",IF(D$6-$C$6+1&lt;=_xlfn.NUMBERVALUE(LEFT(Investitionen!$D26,2)),Investitionen!$C26/_xlfn.NUMBERVALUE(LEFT(Investitionen!$D26,2)),0),0)</f>
        <v>0</v>
      </c>
      <c r="E50" s="34">
        <f ca="1">IF(Investitionen!$F26="ja",IF(E$6-$C$6+1&lt;=_xlfn.NUMBERVALUE(LEFT(Investitionen!$D26,2)),Investitionen!$C26/_xlfn.NUMBERVALUE(LEFT(Investitionen!$D26,2)),0),0)</f>
        <v>0</v>
      </c>
      <c r="F50" s="34">
        <f ca="1">IF(Investitionen!$F26="ja",IF(F$6-$C$6+1&lt;=_xlfn.NUMBERVALUE(LEFT(Investitionen!$D26,2)),Investitionen!$C26/_xlfn.NUMBERVALUE(LEFT(Investitionen!$D26,2)),0),0)</f>
        <v>0</v>
      </c>
      <c r="G50" s="34">
        <f ca="1">IF(Investitionen!$F26="ja",IF(G$6-$C$6+1&lt;=_xlfn.NUMBERVALUE(LEFT(Investitionen!$D26,2)),Investitionen!$C26/_xlfn.NUMBERVALUE(LEFT(Investitionen!$D26,2)),0),0)</f>
        <v>0</v>
      </c>
      <c r="H50" s="44"/>
    </row>
    <row r="51" spans="2:8" hidden="1" outlineLevel="1" x14ac:dyDescent="0.3">
      <c r="B51" s="58" t="str">
        <f>Investitionen!B27</f>
        <v>Sonstiges 2/5</v>
      </c>
      <c r="C51" s="34">
        <f ca="1">IF(Investitionen!$F27="ja",IF(C$6-$C$6+1&lt;=_xlfn.NUMBERVALUE(LEFT(Investitionen!$D27,2)),Investitionen!$C27/_xlfn.NUMBERVALUE(LEFT(Investitionen!$D27,2)),0),0)</f>
        <v>0</v>
      </c>
      <c r="D51" s="34">
        <f ca="1">IF(Investitionen!$F27="ja",IF(D$6-$C$6+1&lt;=_xlfn.NUMBERVALUE(LEFT(Investitionen!$D27,2)),Investitionen!$C27/_xlfn.NUMBERVALUE(LEFT(Investitionen!$D27,2)),0),0)</f>
        <v>0</v>
      </c>
      <c r="E51" s="34">
        <f ca="1">IF(Investitionen!$F27="ja",IF(E$6-$C$6+1&lt;=_xlfn.NUMBERVALUE(LEFT(Investitionen!$D27,2)),Investitionen!$C27/_xlfn.NUMBERVALUE(LEFT(Investitionen!$D27,2)),0),0)</f>
        <v>0</v>
      </c>
      <c r="F51" s="34">
        <f ca="1">IF(Investitionen!$F27="ja",IF(F$6-$C$6+1&lt;=_xlfn.NUMBERVALUE(LEFT(Investitionen!$D27,2)),Investitionen!$C27/_xlfn.NUMBERVALUE(LEFT(Investitionen!$D27,2)),0),0)</f>
        <v>0</v>
      </c>
      <c r="G51" s="34">
        <f ca="1">IF(Investitionen!$F27="ja",IF(G$6-$C$6+1&lt;=_xlfn.NUMBERVALUE(LEFT(Investitionen!$D27,2)),Investitionen!$C27/_xlfn.NUMBERVALUE(LEFT(Investitionen!$D27,2)),0),0)</f>
        <v>0</v>
      </c>
      <c r="H51" s="44"/>
    </row>
    <row r="52" spans="2:8" hidden="1" outlineLevel="1" x14ac:dyDescent="0.3">
      <c r="B52" s="58" t="str">
        <f>Investitionen!B28</f>
        <v>Sonstiges 3/5</v>
      </c>
      <c r="C52" s="34">
        <f ca="1">IF(Investitionen!$F28="ja",IF(C$6-$C$6+1&lt;=_xlfn.NUMBERVALUE(LEFT(Investitionen!$D28,2)),Investitionen!$C28/_xlfn.NUMBERVALUE(LEFT(Investitionen!$D28,2)),0),0)</f>
        <v>0</v>
      </c>
      <c r="D52" s="34">
        <f ca="1">IF(Investitionen!$F28="ja",IF(D$6-$C$6+1&lt;=_xlfn.NUMBERVALUE(LEFT(Investitionen!$D28,2)),Investitionen!$C28/_xlfn.NUMBERVALUE(LEFT(Investitionen!$D28,2)),0),0)</f>
        <v>0</v>
      </c>
      <c r="E52" s="34">
        <f ca="1">IF(Investitionen!$F28="ja",IF(E$6-$C$6+1&lt;=_xlfn.NUMBERVALUE(LEFT(Investitionen!$D28,2)),Investitionen!$C28/_xlfn.NUMBERVALUE(LEFT(Investitionen!$D28,2)),0),0)</f>
        <v>0</v>
      </c>
      <c r="F52" s="34">
        <f ca="1">IF(Investitionen!$F28="ja",IF(F$6-$C$6+1&lt;=_xlfn.NUMBERVALUE(LEFT(Investitionen!$D28,2)),Investitionen!$C28/_xlfn.NUMBERVALUE(LEFT(Investitionen!$D28,2)),0),0)</f>
        <v>0</v>
      </c>
      <c r="G52" s="34">
        <f ca="1">IF(Investitionen!$F28="ja",IF(G$6-$C$6+1&lt;=_xlfn.NUMBERVALUE(LEFT(Investitionen!$D28,2)),Investitionen!$C28/_xlfn.NUMBERVALUE(LEFT(Investitionen!$D28,2)),0),0)</f>
        <v>0</v>
      </c>
      <c r="H52" s="44"/>
    </row>
    <row r="53" spans="2:8" hidden="1" outlineLevel="1" x14ac:dyDescent="0.3">
      <c r="B53" s="58" t="str">
        <f>Investitionen!B29</f>
        <v>Sonstiges 4/5</v>
      </c>
      <c r="C53" s="34">
        <f ca="1">IF(Investitionen!$F29="ja",IF(C$6-$C$6+1&lt;=_xlfn.NUMBERVALUE(LEFT(Investitionen!$D29,2)),Investitionen!$C29/_xlfn.NUMBERVALUE(LEFT(Investitionen!$D29,2)),0),0)</f>
        <v>0</v>
      </c>
      <c r="D53" s="34">
        <f ca="1">IF(Investitionen!$F29="ja",IF(D$6-$C$6+1&lt;=_xlfn.NUMBERVALUE(LEFT(Investitionen!$D29,2)),Investitionen!$C29/_xlfn.NUMBERVALUE(LEFT(Investitionen!$D29,2)),0),0)</f>
        <v>0</v>
      </c>
      <c r="E53" s="34">
        <f ca="1">IF(Investitionen!$F29="ja",IF(E$6-$C$6+1&lt;=_xlfn.NUMBERVALUE(LEFT(Investitionen!$D29,2)),Investitionen!$C29/_xlfn.NUMBERVALUE(LEFT(Investitionen!$D29,2)),0),0)</f>
        <v>0</v>
      </c>
      <c r="F53" s="34">
        <f ca="1">IF(Investitionen!$F29="ja",IF(F$6-$C$6+1&lt;=_xlfn.NUMBERVALUE(LEFT(Investitionen!$D29,2)),Investitionen!$C29/_xlfn.NUMBERVALUE(LEFT(Investitionen!$D29,2)),0),0)</f>
        <v>0</v>
      </c>
      <c r="G53" s="34">
        <f ca="1">IF(Investitionen!$F29="ja",IF(G$6-$C$6+1&lt;=_xlfn.NUMBERVALUE(LEFT(Investitionen!$D29,2)),Investitionen!$C29/_xlfn.NUMBERVALUE(LEFT(Investitionen!$D29,2)),0),0)</f>
        <v>0</v>
      </c>
      <c r="H53" s="44"/>
    </row>
    <row r="54" spans="2:8" hidden="1" outlineLevel="1" x14ac:dyDescent="0.3">
      <c r="B54" s="58" t="str">
        <f>Investitionen!B30</f>
        <v>Sonstiges 5/5</v>
      </c>
      <c r="C54" s="34">
        <f ca="1">IF(Investitionen!$F30="ja",IF(C$6-$C$6+1&lt;=_xlfn.NUMBERVALUE(LEFT(Investitionen!$D30,2)),Investitionen!$C30/_xlfn.NUMBERVALUE(LEFT(Investitionen!$D30,2)),0),0)</f>
        <v>0</v>
      </c>
      <c r="D54" s="34">
        <f ca="1">IF(Investitionen!$F30="ja",IF(D$6-$C$6+1&lt;=_xlfn.NUMBERVALUE(LEFT(Investitionen!$D30,2)),Investitionen!$C30/_xlfn.NUMBERVALUE(LEFT(Investitionen!$D30,2)),0),0)</f>
        <v>0</v>
      </c>
      <c r="E54" s="34">
        <f ca="1">IF(Investitionen!$F30="ja",IF(E$6-$C$6+1&lt;=_xlfn.NUMBERVALUE(LEFT(Investitionen!$D30,2)),Investitionen!$C30/_xlfn.NUMBERVALUE(LEFT(Investitionen!$D30,2)),0),0)</f>
        <v>0</v>
      </c>
      <c r="F54" s="34">
        <f ca="1">IF(Investitionen!$F30="ja",IF(F$6-$C$6+1&lt;=_xlfn.NUMBERVALUE(LEFT(Investitionen!$D30,2)),Investitionen!$C30/_xlfn.NUMBERVALUE(LEFT(Investitionen!$D30,2)),0),0)</f>
        <v>0</v>
      </c>
      <c r="G54" s="34">
        <f ca="1">IF(Investitionen!$F30="ja",IF(G$6-$C$6+1&lt;=_xlfn.NUMBERVALUE(LEFT(Investitionen!$D30,2)),Investitionen!$C30/_xlfn.NUMBERVALUE(LEFT(Investitionen!$D30,2)),0),0)</f>
        <v>0</v>
      </c>
      <c r="H54" s="44"/>
    </row>
    <row r="55" spans="2:8" hidden="1" outlineLevel="1" x14ac:dyDescent="0.3">
      <c r="B55" s="59" t="str">
        <f>'Laufende Kosten'!B48</f>
        <v>Sonstiges 1/5</v>
      </c>
      <c r="C55" s="35">
        <f ca="1">IF(C$6-$C$6+1&gt;=IFERROR(_xlfn.NUMBERVALUE(LEFT('Laufende Kosten'!$E48,2)),10),'Laufende Kosten'!$C48*12,0)</f>
        <v>0</v>
      </c>
      <c r="D55" s="35">
        <f ca="1">IF(D$6-$C$6+1&gt;=IFERROR(_xlfn.NUMBERVALUE(LEFT('Laufende Kosten'!$E48,2)),10),'Laufende Kosten'!$C48*12,0)</f>
        <v>0</v>
      </c>
      <c r="E55" s="35">
        <f ca="1">IF(E$6-$C$6+1&gt;=IFERROR(_xlfn.NUMBERVALUE(LEFT('Laufende Kosten'!$E48,2)),10),'Laufende Kosten'!$C48*12,0)</f>
        <v>0</v>
      </c>
      <c r="F55" s="35">
        <f ca="1">IF(F$6-$C$6+1&gt;=IFERROR(_xlfn.NUMBERVALUE(LEFT('Laufende Kosten'!$E48,2)),10),'Laufende Kosten'!$C48*12,0)</f>
        <v>0</v>
      </c>
      <c r="G55" s="35">
        <f ca="1">IF(G$6-$C$6+1&gt;=IFERROR(_xlfn.NUMBERVALUE(LEFT('Laufende Kosten'!$E48,2)),10),'Laufende Kosten'!$C48*12,0)</f>
        <v>0</v>
      </c>
      <c r="H55" s="44"/>
    </row>
    <row r="56" spans="2:8" hidden="1" outlineLevel="1" x14ac:dyDescent="0.3">
      <c r="B56" s="59" t="str">
        <f>'Laufende Kosten'!B49</f>
        <v>Sonstiges 2/5</v>
      </c>
      <c r="C56" s="35">
        <f ca="1">IF(C$6-$C$6+1&gt;=IFERROR(_xlfn.NUMBERVALUE(LEFT('Laufende Kosten'!$E49,2)),10),'Laufende Kosten'!$C49*12,0)</f>
        <v>0</v>
      </c>
      <c r="D56" s="35">
        <f ca="1">IF(D$6-$C$6+1&gt;=IFERROR(_xlfn.NUMBERVALUE(LEFT('Laufende Kosten'!$E49,2)),10),'Laufende Kosten'!$C49*12,0)</f>
        <v>0</v>
      </c>
      <c r="E56" s="35">
        <f ca="1">IF(E$6-$C$6+1&gt;=IFERROR(_xlfn.NUMBERVALUE(LEFT('Laufende Kosten'!$E49,2)),10),'Laufende Kosten'!$C49*12,0)</f>
        <v>0</v>
      </c>
      <c r="F56" s="35">
        <f ca="1">IF(F$6-$C$6+1&gt;=IFERROR(_xlfn.NUMBERVALUE(LEFT('Laufende Kosten'!$E49,2)),10),'Laufende Kosten'!$C49*12,0)</f>
        <v>0</v>
      </c>
      <c r="G56" s="35">
        <f ca="1">IF(G$6-$C$6+1&gt;=IFERROR(_xlfn.NUMBERVALUE(LEFT('Laufende Kosten'!$E49,2)),10),'Laufende Kosten'!$C49*12,0)</f>
        <v>0</v>
      </c>
      <c r="H56" s="44"/>
    </row>
    <row r="57" spans="2:8" hidden="1" outlineLevel="1" x14ac:dyDescent="0.3">
      <c r="B57" s="59" t="str">
        <f>'Laufende Kosten'!B50</f>
        <v>Sonstiges 3/5</v>
      </c>
      <c r="C57" s="35">
        <f ca="1">IF(C$6-$C$6+1&gt;=IFERROR(_xlfn.NUMBERVALUE(LEFT('Laufende Kosten'!$E50,2)),10),'Laufende Kosten'!$C50*12,0)</f>
        <v>0</v>
      </c>
      <c r="D57" s="35">
        <f ca="1">IF(D$6-$C$6+1&gt;=IFERROR(_xlfn.NUMBERVALUE(LEFT('Laufende Kosten'!$E50,2)),10),'Laufende Kosten'!$C50*12,0)</f>
        <v>0</v>
      </c>
      <c r="E57" s="35">
        <f ca="1">IF(E$6-$C$6+1&gt;=IFERROR(_xlfn.NUMBERVALUE(LEFT('Laufende Kosten'!$E50,2)),10),'Laufende Kosten'!$C50*12,0)</f>
        <v>0</v>
      </c>
      <c r="F57" s="35">
        <f ca="1">IF(F$6-$C$6+1&gt;=IFERROR(_xlfn.NUMBERVALUE(LEFT('Laufende Kosten'!$E50,2)),10),'Laufende Kosten'!$C50*12,0)</f>
        <v>0</v>
      </c>
      <c r="G57" s="35">
        <f ca="1">IF(G$6-$C$6+1&gt;=IFERROR(_xlfn.NUMBERVALUE(LEFT('Laufende Kosten'!$E50,2)),10),'Laufende Kosten'!$C50*12,0)</f>
        <v>0</v>
      </c>
      <c r="H57" s="44"/>
    </row>
    <row r="58" spans="2:8" hidden="1" outlineLevel="1" x14ac:dyDescent="0.3">
      <c r="B58" s="59" t="str">
        <f>'Laufende Kosten'!B51</f>
        <v>Sonstiges 4/5</v>
      </c>
      <c r="C58" s="35">
        <f ca="1">IF(C$6-$C$6+1&gt;=IFERROR(_xlfn.NUMBERVALUE(LEFT('Laufende Kosten'!$E51,2)),10),'Laufende Kosten'!$C51*12,0)</f>
        <v>0</v>
      </c>
      <c r="D58" s="35">
        <f ca="1">IF(D$6-$C$6+1&gt;=IFERROR(_xlfn.NUMBERVALUE(LEFT('Laufende Kosten'!$E51,2)),10),'Laufende Kosten'!$C51*12,0)</f>
        <v>0</v>
      </c>
      <c r="E58" s="35">
        <f ca="1">IF(E$6-$C$6+1&gt;=IFERROR(_xlfn.NUMBERVALUE(LEFT('Laufende Kosten'!$E51,2)),10),'Laufende Kosten'!$C51*12,0)</f>
        <v>0</v>
      </c>
      <c r="F58" s="35">
        <f ca="1">IF(F$6-$C$6+1&gt;=IFERROR(_xlfn.NUMBERVALUE(LEFT('Laufende Kosten'!$E51,2)),10),'Laufende Kosten'!$C51*12,0)</f>
        <v>0</v>
      </c>
      <c r="G58" s="35">
        <f ca="1">IF(G$6-$C$6+1&gt;=IFERROR(_xlfn.NUMBERVALUE(LEFT('Laufende Kosten'!$E51,2)),10),'Laufende Kosten'!$C51*12,0)</f>
        <v>0</v>
      </c>
      <c r="H58" s="44"/>
    </row>
    <row r="59" spans="2:8" hidden="1" outlineLevel="1" x14ac:dyDescent="0.3">
      <c r="B59" s="59" t="str">
        <f>'Laufende Kosten'!B52</f>
        <v>Sonstiges 5/5</v>
      </c>
      <c r="C59" s="35">
        <f ca="1">IF(C$6-$C$6+1&gt;=IFERROR(_xlfn.NUMBERVALUE(LEFT('Laufende Kosten'!$E52,2)),10),'Laufende Kosten'!$C52*12,0)</f>
        <v>0</v>
      </c>
      <c r="D59" s="35">
        <f ca="1">IF(D$6-$C$6+1&gt;=IFERROR(_xlfn.NUMBERVALUE(LEFT('Laufende Kosten'!$E52,2)),10),'Laufende Kosten'!$C52*12,0)</f>
        <v>0</v>
      </c>
      <c r="E59" s="35">
        <f ca="1">IF(E$6-$C$6+1&gt;=IFERROR(_xlfn.NUMBERVALUE(LEFT('Laufende Kosten'!$E52,2)),10),'Laufende Kosten'!$C52*12,0)</f>
        <v>0</v>
      </c>
      <c r="F59" s="35">
        <f ca="1">IF(F$6-$C$6+1&gt;=IFERROR(_xlfn.NUMBERVALUE(LEFT('Laufende Kosten'!$E52,2)),10),'Laufende Kosten'!$C52*12,0)</f>
        <v>0</v>
      </c>
      <c r="G59" s="35">
        <f ca="1">IF(G$6-$C$6+1&gt;=IFERROR(_xlfn.NUMBERVALUE(LEFT('Laufende Kosten'!$E52,2)),10),'Laufende Kosten'!$C52*12,0)</f>
        <v>0</v>
      </c>
      <c r="H59" s="44"/>
    </row>
    <row r="60" spans="2:8" collapsed="1" x14ac:dyDescent="0.3">
      <c r="B60" s="56"/>
      <c r="C60" s="51"/>
      <c r="D60" s="40"/>
      <c r="E60" s="40"/>
      <c r="F60" s="40"/>
      <c r="G60" s="49"/>
      <c r="H60" s="50"/>
    </row>
    <row r="61" spans="2:8" s="95" customFormat="1" ht="18" x14ac:dyDescent="0.35">
      <c r="B61" s="98" t="s">
        <v>38</v>
      </c>
      <c r="C61" s="99">
        <f>SUM(C62:C64)</f>
        <v>13658</v>
      </c>
      <c r="D61" s="99">
        <f t="shared" ref="D61:G61" si="1">SUM(D62:D64)</f>
        <v>13658</v>
      </c>
      <c r="E61" s="99">
        <f t="shared" si="1"/>
        <v>13658</v>
      </c>
      <c r="F61" s="99">
        <f t="shared" si="1"/>
        <v>13658</v>
      </c>
      <c r="G61" s="100">
        <f t="shared" si="1"/>
        <v>13658</v>
      </c>
      <c r="H61" s="94"/>
    </row>
    <row r="62" spans="2:8" x14ac:dyDescent="0.3">
      <c r="B62" s="61" t="s">
        <v>39</v>
      </c>
      <c r="C62" s="33">
        <f>'Laufende Kosten'!C43</f>
        <v>8352</v>
      </c>
      <c r="D62" s="33">
        <f>C62</f>
        <v>8352</v>
      </c>
      <c r="E62" s="33">
        <f t="shared" ref="E62:G62" si="2">D62</f>
        <v>8352</v>
      </c>
      <c r="F62" s="33">
        <f t="shared" si="2"/>
        <v>8352</v>
      </c>
      <c r="G62" s="48">
        <f t="shared" si="2"/>
        <v>8352</v>
      </c>
      <c r="H62" s="44" t="s">
        <v>42</v>
      </c>
    </row>
    <row r="63" spans="2:8" x14ac:dyDescent="0.3">
      <c r="B63" s="61" t="s">
        <v>40</v>
      </c>
      <c r="C63" s="33">
        <f>'Laufende Kosten'!C44</f>
        <v>4680</v>
      </c>
      <c r="D63" s="33">
        <f>C63</f>
        <v>4680</v>
      </c>
      <c r="E63" s="33">
        <f t="shared" ref="E63:G63" si="3">D63</f>
        <v>4680</v>
      </c>
      <c r="F63" s="33">
        <f t="shared" si="3"/>
        <v>4680</v>
      </c>
      <c r="G63" s="48">
        <f t="shared" si="3"/>
        <v>4680</v>
      </c>
      <c r="H63" s="44" t="s">
        <v>43</v>
      </c>
    </row>
    <row r="64" spans="2:8" x14ac:dyDescent="0.3">
      <c r="B64" s="61" t="s">
        <v>41</v>
      </c>
      <c r="C64" s="33">
        <f>'Laufende Kosten'!C45</f>
        <v>626</v>
      </c>
      <c r="D64" s="33">
        <f>C64</f>
        <v>626</v>
      </c>
      <c r="E64" s="33">
        <f t="shared" ref="E64:G64" si="4">D64</f>
        <v>626</v>
      </c>
      <c r="F64" s="33">
        <f t="shared" si="4"/>
        <v>626</v>
      </c>
      <c r="G64" s="48">
        <f t="shared" si="4"/>
        <v>626</v>
      </c>
      <c r="H64" s="44" t="s">
        <v>44</v>
      </c>
    </row>
    <row r="65" spans="2:8" x14ac:dyDescent="0.3">
      <c r="B65" s="62"/>
      <c r="C65" s="1"/>
      <c r="D65" s="1"/>
      <c r="E65" s="1"/>
      <c r="F65" s="1"/>
      <c r="G65" s="1"/>
      <c r="H65" s="1"/>
    </row>
    <row r="66" spans="2:8" s="103" customFormat="1" ht="18" x14ac:dyDescent="0.35">
      <c r="B66" s="98" t="s">
        <v>46</v>
      </c>
      <c r="C66" s="99">
        <f ca="1">C7-C8-C61</f>
        <v>21269.808666666664</v>
      </c>
      <c r="D66" s="99">
        <f ca="1">D7-D8-D61</f>
        <v>35962.470666666668</v>
      </c>
      <c r="E66" s="99">
        <f ca="1">E7-E8-E61</f>
        <v>56112.470666666661</v>
      </c>
      <c r="F66" s="99">
        <f ca="1">F7-F8-F61</f>
        <v>76445.804000000004</v>
      </c>
      <c r="G66" s="99">
        <f ca="1">G7-G8-G61</f>
        <v>98395.804000000004</v>
      </c>
      <c r="H66" s="102"/>
    </row>
    <row r="67" spans="2:8" s="95" customFormat="1" ht="36" x14ac:dyDescent="0.35">
      <c r="B67" s="98" t="s">
        <v>95</v>
      </c>
      <c r="C67" s="101">
        <f ca="1">SUM(C68:C74)</f>
        <v>2893.8330333333324</v>
      </c>
      <c r="D67" s="101">
        <f ca="1">SUM(D68:D74)</f>
        <v>8383.2176799999997</v>
      </c>
      <c r="E67" s="101">
        <f ca="1">SUM(E68:E74)</f>
        <v>16846.217679999994</v>
      </c>
      <c r="F67" s="101">
        <f ca="1">SUM(F68:F74)</f>
        <v>26372.485919999999</v>
      </c>
      <c r="G67" s="101">
        <f ca="1">SUM(G68:G74)</f>
        <v>37076.381999999998</v>
      </c>
      <c r="H67" s="104" t="s">
        <v>54</v>
      </c>
    </row>
    <row r="68" spans="2:8" hidden="1" x14ac:dyDescent="0.3">
      <c r="B68" s="62" t="s">
        <v>47</v>
      </c>
      <c r="C68" s="3">
        <v>0</v>
      </c>
      <c r="D68" s="3">
        <v>0</v>
      </c>
      <c r="E68" s="3">
        <v>0</v>
      </c>
      <c r="F68" s="3">
        <v>0</v>
      </c>
      <c r="G68" s="3">
        <v>0</v>
      </c>
      <c r="H68" s="1"/>
    </row>
    <row r="69" spans="2:8" hidden="1" x14ac:dyDescent="0.3">
      <c r="B69" s="62" t="s">
        <v>48</v>
      </c>
      <c r="C69" s="3">
        <f ca="1">MAX(0,MIN('Übersicht Lohnsteuer'!$F3,C$66-'Übersicht Lohnsteuer'!$D3)*'Übersicht Lohnsteuer'!$C3)</f>
        <v>1749.75</v>
      </c>
      <c r="D69" s="3">
        <f ca="1">MAX(0,MIN('Übersicht Lohnsteuer'!$F3,D$66-'Übersicht Lohnsteuer'!$D3)*'Übersicht Lohnsteuer'!$C3)</f>
        <v>1749.75</v>
      </c>
      <c r="E69" s="3">
        <f ca="1">MAX(0,MIN('Übersicht Lohnsteuer'!$F3,E$66-'Übersicht Lohnsteuer'!$D3)*'Übersicht Lohnsteuer'!$C3)</f>
        <v>1749.75</v>
      </c>
      <c r="F69" s="3">
        <f ca="1">MAX(0,MIN('Übersicht Lohnsteuer'!$F3,F$66-'Übersicht Lohnsteuer'!$D3)*'Übersicht Lohnsteuer'!$C3)</f>
        <v>1749.75</v>
      </c>
      <c r="G69" s="3">
        <f ca="1">MAX(0,MIN('Übersicht Lohnsteuer'!$F3,G$66-'Übersicht Lohnsteuer'!$D3)*'Übersicht Lohnsteuer'!$C3)</f>
        <v>1749.75</v>
      </c>
      <c r="H69" s="1"/>
    </row>
    <row r="70" spans="2:8" hidden="1" x14ac:dyDescent="0.3">
      <c r="B70" s="62" t="s">
        <v>49</v>
      </c>
      <c r="C70" s="3">
        <f ca="1">MAX(0,MIN('Übersicht Lohnsteuer'!$F4,C$66-'Übersicht Lohnsteuer'!$D4)*'Übersicht Lohnsteuer'!$C4)</f>
        <v>1144.0830333333324</v>
      </c>
      <c r="D70" s="3">
        <f ca="1">MAX(0,MIN('Übersicht Lohnsteuer'!$F4,D$66-'Übersicht Lohnsteuer'!$D4)*'Übersicht Lohnsteuer'!$C4)</f>
        <v>4549.6499999999996</v>
      </c>
      <c r="E70" s="3">
        <f ca="1">MAX(0,MIN('Übersicht Lohnsteuer'!$F4,E$66-'Übersicht Lohnsteuer'!$D4)*'Übersicht Lohnsteuer'!$C4)</f>
        <v>4549.6499999999996</v>
      </c>
      <c r="F70" s="3">
        <f ca="1">MAX(0,MIN('Übersicht Lohnsteuer'!$F4,F$66-'Übersicht Lohnsteuer'!$D4)*'Übersicht Lohnsteuer'!$C4)</f>
        <v>4549.6499999999996</v>
      </c>
      <c r="G70" s="3">
        <f ca="1">MAX(0,MIN('Übersicht Lohnsteuer'!$F4,G$66-'Übersicht Lohnsteuer'!$D4)*'Übersicht Lohnsteuer'!$C4)</f>
        <v>4549.6499999999996</v>
      </c>
      <c r="H70" s="1"/>
    </row>
    <row r="71" spans="2:8" hidden="1" x14ac:dyDescent="0.3">
      <c r="B71" s="62" t="s">
        <v>50</v>
      </c>
      <c r="C71" s="3">
        <f ca="1">MAX(0,MIN('Übersicht Lohnsteuer'!$F5,C$66-'Übersicht Lohnsteuer'!$D5)*'Übersicht Lohnsteuer'!$C5)</f>
        <v>0</v>
      </c>
      <c r="D71" s="3">
        <f ca="1">MAX(0,MIN('Übersicht Lohnsteuer'!$F5,D$66-'Übersicht Lohnsteuer'!$D5)*'Übersicht Lohnsteuer'!$C5)</f>
        <v>2083.8176800000006</v>
      </c>
      <c r="E71" s="3">
        <f ca="1">MAX(0,MIN('Übersicht Lohnsteuer'!$F5,E$66-'Übersicht Lohnsteuer'!$D5)*'Übersicht Lohnsteuer'!$C5)</f>
        <v>10546.817679999996</v>
      </c>
      <c r="F71" s="3">
        <f ca="1">MAX(0,MIN('Übersicht Lohnsteuer'!$F5,F$66-'Übersicht Lohnsteuer'!$D5)*'Übersicht Lohnsteuer'!$C5)</f>
        <v>12179.58</v>
      </c>
      <c r="G71" s="3">
        <f ca="1">MAX(0,MIN('Übersicht Lohnsteuer'!$F5,G$66-'Übersicht Lohnsteuer'!$D5)*'Übersicht Lohnsteuer'!$C5)</f>
        <v>12179.58</v>
      </c>
      <c r="H71" s="1"/>
    </row>
    <row r="72" spans="2:8" hidden="1" x14ac:dyDescent="0.3">
      <c r="B72" s="62" t="s">
        <v>51</v>
      </c>
      <c r="C72" s="3">
        <f ca="1">MAX(0,MIN('Übersicht Lohnsteuer'!$F6,C$66-'Übersicht Lohnsteuer'!$D6)*'Übersicht Lohnsteuer'!$C6)</f>
        <v>0</v>
      </c>
      <c r="D72" s="3">
        <f ca="1">MAX(0,MIN('Übersicht Lohnsteuer'!$F6,D$66-'Übersicht Lohnsteuer'!$D6)*'Übersicht Lohnsteuer'!$C6)</f>
        <v>0</v>
      </c>
      <c r="E72" s="3">
        <f ca="1">MAX(0,MIN('Übersicht Lohnsteuer'!$F6,E$66-'Übersicht Lohnsteuer'!$D6)*'Übersicht Lohnsteuer'!$C6)</f>
        <v>0</v>
      </c>
      <c r="F72" s="3">
        <f ca="1">MAX(0,MIN('Übersicht Lohnsteuer'!$F6,F$66-'Übersicht Lohnsteuer'!$D6)*'Übersicht Lohnsteuer'!$C6)</f>
        <v>7893.5059200000014</v>
      </c>
      <c r="G72" s="3">
        <f ca="1">MAX(0,MIN('Übersicht Lohnsteuer'!$F6,G$66-'Übersicht Lohnsteuer'!$D6)*'Übersicht Lohnsteuer'!$C6)</f>
        <v>14400</v>
      </c>
      <c r="H72" s="1"/>
    </row>
    <row r="73" spans="2:8" hidden="1" x14ac:dyDescent="0.3">
      <c r="B73" s="62" t="s">
        <v>52</v>
      </c>
      <c r="C73" s="3">
        <f ca="1">MAX(0,MIN('Übersicht Lohnsteuer'!$F7,C$66-'Übersicht Lohnsteuer'!$D7)*'Übersicht Lohnsteuer'!$C7)</f>
        <v>0</v>
      </c>
      <c r="D73" s="3">
        <f ca="1">MAX(0,MIN('Übersicht Lohnsteuer'!$F7,D$66-'Übersicht Lohnsteuer'!$D7)*'Übersicht Lohnsteuer'!$C7)</f>
        <v>0</v>
      </c>
      <c r="E73" s="3">
        <f ca="1">MAX(0,MIN('Übersicht Lohnsteuer'!$F7,E$66-'Übersicht Lohnsteuer'!$D7)*'Übersicht Lohnsteuer'!$C7)</f>
        <v>0</v>
      </c>
      <c r="F73" s="3">
        <f ca="1">MAX(0,MIN('Übersicht Lohnsteuer'!$F7,F$66-'Übersicht Lohnsteuer'!$D7)*'Übersicht Lohnsteuer'!$C7)</f>
        <v>0</v>
      </c>
      <c r="G73" s="3">
        <f ca="1">MAX(0,MIN('Übersicht Lohnsteuer'!$F7,G$66-'Übersicht Lohnsteuer'!$D7)*'Übersicht Lohnsteuer'!$C7)</f>
        <v>4197.4020000000019</v>
      </c>
      <c r="H73" s="1"/>
    </row>
    <row r="74" spans="2:8" hidden="1" x14ac:dyDescent="0.3">
      <c r="B74" s="62" t="s">
        <v>53</v>
      </c>
      <c r="C74" s="3">
        <f ca="1">MAX(0,C$66-1000000)*0.55</f>
        <v>0</v>
      </c>
      <c r="D74" s="3">
        <f ca="1">MAX(0,D$66-1000000)*0.55</f>
        <v>0</v>
      </c>
      <c r="E74" s="3">
        <f ca="1">MAX(0,E$66-1000000)*0.55</f>
        <v>0</v>
      </c>
      <c r="F74" s="3">
        <f ca="1">MAX(0,F$66-1000000)*0.55</f>
        <v>0</v>
      </c>
      <c r="G74" s="3">
        <f ca="1">MAX(0,G$66-1000000)*0.55</f>
        <v>0</v>
      </c>
      <c r="H74" s="1"/>
    </row>
    <row r="75" spans="2:8" x14ac:dyDescent="0.3">
      <c r="B75" s="63"/>
      <c r="C75" s="53"/>
    </row>
    <row r="76" spans="2:8" x14ac:dyDescent="0.3">
      <c r="B76" s="55" t="s">
        <v>59</v>
      </c>
      <c r="C76" s="43">
        <f ca="1">C66-C67</f>
        <v>18375.975633333332</v>
      </c>
      <c r="D76" s="43">
        <f t="shared" ref="D76:G76" ca="1" si="5">D66-D67</f>
        <v>27579.252986666666</v>
      </c>
      <c r="E76" s="43">
        <f t="shared" ca="1" si="5"/>
        <v>39266.252986666666</v>
      </c>
      <c r="F76" s="43">
        <f t="shared" ca="1" si="5"/>
        <v>50073.318080000005</v>
      </c>
      <c r="G76" s="43">
        <f t="shared" ca="1" si="5"/>
        <v>61319.422000000006</v>
      </c>
    </row>
    <row r="77" spans="2:8" s="95" customFormat="1" ht="18" x14ac:dyDescent="0.35">
      <c r="B77" s="105" t="s">
        <v>60</v>
      </c>
      <c r="C77" s="106">
        <f ca="1">C76/12</f>
        <v>1531.3313027777776</v>
      </c>
      <c r="D77" s="106">
        <f t="shared" ref="D77:G77" ca="1" si="6">D76/12</f>
        <v>2298.271082222222</v>
      </c>
      <c r="E77" s="106">
        <f t="shared" ca="1" si="6"/>
        <v>3272.187748888889</v>
      </c>
      <c r="F77" s="106">
        <f t="shared" ca="1" si="6"/>
        <v>4172.776506666667</v>
      </c>
      <c r="G77" s="106">
        <f t="shared" ca="1" si="6"/>
        <v>5109.9518333333335</v>
      </c>
    </row>
  </sheetData>
  <sheetProtection selectLockedCells="1"/>
  <pageMargins left="0.70866141732283472" right="0.70866141732283472" top="0.78740157480314965" bottom="0.78740157480314965" header="0.31496062992125984" footer="0.31496062992125984"/>
  <pageSetup paperSize="9" scale="51" orientation="landscape" r:id="rId1"/>
  <headerFooter>
    <oddFooter>&amp;LAdvokat - Kalkulationsbeispiel für die erfolgreiche Kanzleigründung&amp;RSeite &amp;P / &amp;N</oddFooter>
  </headerFooter>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25" id="{AC3F79CD-60A5-440E-8A58-66C858FDB4BC}">
            <xm:f>Start!$E$15&lt;&gt;"Kauf"</xm:f>
            <x14:dxf>
              <font>
                <strike/>
              </font>
            </x14:dxf>
          </x14:cfRule>
          <xm:sqref>B10:G10</xm:sqref>
        </x14:conditionalFormatting>
        <x14:conditionalFormatting xmlns:xm="http://schemas.microsoft.com/office/excel/2006/main">
          <x14:cfRule type="expression" priority="24" id="{C4CA3FFA-91FD-4D04-8DB0-ACA6C3A6350D}">
            <xm:f>Start!$E$15&lt;&gt;"Leasing"</xm:f>
            <x14:dxf>
              <font>
                <strike/>
              </font>
            </x14:dxf>
          </x14:cfRule>
          <xm:sqref>B12:G12</xm:sqref>
        </x14:conditionalFormatting>
        <x14:conditionalFormatting xmlns:xm="http://schemas.microsoft.com/office/excel/2006/main">
          <x14:cfRule type="expression" priority="23" id="{E977F2A2-BD13-48AC-A38F-8240EBC247C2}">
            <xm:f>Start!$E$15&lt;&gt;"Kauf"</xm:f>
            <x14:dxf>
              <font>
                <strike/>
              </font>
            </x14:dxf>
          </x14:cfRule>
          <xm:sqref>B11:G11</xm:sqref>
        </x14:conditionalFormatting>
        <x14:conditionalFormatting xmlns:xm="http://schemas.microsoft.com/office/excel/2006/main">
          <x14:cfRule type="expression" priority="22" id="{39DB6FE1-0510-4AD6-B14F-3329D356DED8}">
            <xm:f>Start!$E$15&lt;&gt;"Nutzung"</xm:f>
            <x14:dxf>
              <font>
                <strike/>
              </font>
            </x14:dxf>
          </x14:cfRule>
          <xm:sqref>B13:G13</xm:sqref>
        </x14:conditionalFormatting>
        <x14:conditionalFormatting xmlns:xm="http://schemas.microsoft.com/office/excel/2006/main">
          <x14:cfRule type="expression" priority="21" id="{6982D12E-2118-4763-BB4B-2891A06AAFA1}">
            <xm:f>Start!$E$25&lt;&gt;"Kauf"</xm:f>
            <x14:dxf>
              <font>
                <strike/>
              </font>
            </x14:dxf>
          </x14:cfRule>
          <xm:sqref>B25:G25 B24</xm:sqref>
        </x14:conditionalFormatting>
        <x14:conditionalFormatting xmlns:xm="http://schemas.microsoft.com/office/excel/2006/main">
          <x14:cfRule type="expression" priority="20" id="{682D4EAE-243E-4802-A083-1B53B3B6E55B}">
            <xm:f>Start!$E$25&lt;&gt;"Leasing"</xm:f>
            <x14:dxf>
              <font>
                <strike/>
              </font>
            </x14:dxf>
          </x14:cfRule>
          <xm:sqref>B26:G26</xm:sqref>
        </x14:conditionalFormatting>
        <x14:conditionalFormatting xmlns:xm="http://schemas.microsoft.com/office/excel/2006/main">
          <x14:cfRule type="expression" priority="19" id="{F90F06AD-2F81-4585-9452-D68A9B19FEF6}">
            <xm:f>Start!$E$25&lt;&gt;"Kauf"</xm:f>
            <x14:dxf>
              <font>
                <strike/>
              </font>
            </x14:dxf>
          </x14:cfRule>
          <xm:sqref>C24</xm:sqref>
        </x14:conditionalFormatting>
        <x14:conditionalFormatting xmlns:xm="http://schemas.microsoft.com/office/excel/2006/main">
          <x14:cfRule type="expression" priority="18" id="{D01DCBD6-1966-4A85-9097-1F1E9FDF4C08}">
            <xm:f>Start!$E$25&lt;&gt;"Kauf"</xm:f>
            <x14:dxf>
              <font>
                <strike/>
              </font>
            </x14:dxf>
          </x14:cfRule>
          <xm:sqref>D24</xm:sqref>
        </x14:conditionalFormatting>
        <x14:conditionalFormatting xmlns:xm="http://schemas.microsoft.com/office/excel/2006/main">
          <x14:cfRule type="expression" priority="17" id="{D82EB408-BF83-4973-8817-9874D347E399}">
            <xm:f>Start!$E$25&lt;&gt;"Kauf"</xm:f>
            <x14:dxf>
              <font>
                <strike/>
              </font>
            </x14:dxf>
          </x14:cfRule>
          <xm:sqref>E24</xm:sqref>
        </x14:conditionalFormatting>
        <x14:conditionalFormatting xmlns:xm="http://schemas.microsoft.com/office/excel/2006/main">
          <x14:cfRule type="expression" priority="16" id="{E860D754-D4BA-41BD-85B2-29B60B2587AC}">
            <xm:f>Start!$E$25&lt;&gt;"Kauf"</xm:f>
            <x14:dxf>
              <font>
                <strike/>
              </font>
            </x14:dxf>
          </x14:cfRule>
          <xm:sqref>F24</xm:sqref>
        </x14:conditionalFormatting>
        <x14:conditionalFormatting xmlns:xm="http://schemas.microsoft.com/office/excel/2006/main">
          <x14:cfRule type="expression" priority="15" id="{118F781F-D401-4EA1-B94C-C66634BBE208}">
            <xm:f>Start!$E$25&lt;&gt;"Kauf"</xm:f>
            <x14:dxf>
              <font>
                <strike/>
              </font>
            </x14:dxf>
          </x14:cfRule>
          <xm:sqref>G24</xm:sqref>
        </x14:conditionalFormatting>
        <x14:conditionalFormatting xmlns:xm="http://schemas.microsoft.com/office/excel/2006/main">
          <x14:cfRule type="expression" priority="5" id="{46815A1D-2AB0-4FAE-9BB7-177178820CE4}">
            <xm:f>Start!$E$34&lt;&gt;"Kauf"</xm:f>
            <x14:dxf>
              <font>
                <strike/>
              </font>
            </x14:dxf>
          </x14:cfRule>
          <xm:sqref>B29:G29</xm:sqref>
        </x14:conditionalFormatting>
        <x14:conditionalFormatting xmlns:xm="http://schemas.microsoft.com/office/excel/2006/main">
          <x14:cfRule type="expression" priority="2" id="{40930F8B-D4E2-4CD4-9E13-2690C2860F7F}">
            <xm:f>Start!$E$34&lt;&gt;"Leasing"</xm:f>
            <x14:dxf>
              <font>
                <strike/>
              </font>
            </x14:dxf>
          </x14:cfRule>
          <xm:sqref>B30:G30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8"/>
  <sheetViews>
    <sheetView showGridLines="0" showRowColHeaders="0" workbookViewId="0">
      <selection activeCell="D2" sqref="D2"/>
    </sheetView>
  </sheetViews>
  <sheetFormatPr baseColWidth="10" defaultRowHeight="14.4" x14ac:dyDescent="0.3"/>
  <cols>
    <col min="2" max="2" width="46.44140625" bestFit="1" customWidth="1"/>
    <col min="4" max="5" width="14.5546875" bestFit="1" customWidth="1"/>
    <col min="6" max="6" width="16.88671875" customWidth="1"/>
    <col min="7" max="7" width="14" customWidth="1"/>
  </cols>
  <sheetData>
    <row r="1" spans="2:7" x14ac:dyDescent="0.3">
      <c r="D1" t="s">
        <v>58</v>
      </c>
      <c r="E1" t="s">
        <v>57</v>
      </c>
      <c r="F1" t="s">
        <v>56</v>
      </c>
      <c r="G1" t="s">
        <v>55</v>
      </c>
    </row>
    <row r="2" spans="2:7" x14ac:dyDescent="0.3">
      <c r="B2" t="s">
        <v>47</v>
      </c>
      <c r="C2" s="52">
        <v>0</v>
      </c>
      <c r="D2" s="37">
        <v>0</v>
      </c>
      <c r="E2" s="37">
        <v>11000</v>
      </c>
      <c r="F2" s="41">
        <f t="shared" ref="F2:F7" si="0">E2-D2</f>
        <v>11000</v>
      </c>
      <c r="G2" s="41">
        <f t="shared" ref="G2:G7" si="1">F2*C2</f>
        <v>0</v>
      </c>
    </row>
    <row r="3" spans="2:7" x14ac:dyDescent="0.3">
      <c r="B3" t="s">
        <v>48</v>
      </c>
      <c r="C3" s="52">
        <v>0.25</v>
      </c>
      <c r="D3" s="37">
        <v>11001</v>
      </c>
      <c r="E3" s="37">
        <v>18000</v>
      </c>
      <c r="F3" s="41">
        <f t="shared" si="0"/>
        <v>6999</v>
      </c>
      <c r="G3" s="41">
        <f t="shared" si="1"/>
        <v>1749.75</v>
      </c>
    </row>
    <row r="4" spans="2:7" x14ac:dyDescent="0.3">
      <c r="B4" t="s">
        <v>49</v>
      </c>
      <c r="C4" s="52">
        <v>0.35</v>
      </c>
      <c r="D4" s="37">
        <v>18001</v>
      </c>
      <c r="E4" s="37">
        <v>31000</v>
      </c>
      <c r="F4" s="41">
        <f t="shared" si="0"/>
        <v>12999</v>
      </c>
      <c r="G4" s="41">
        <f t="shared" si="1"/>
        <v>4549.6499999999996</v>
      </c>
    </row>
    <row r="5" spans="2:7" x14ac:dyDescent="0.3">
      <c r="B5" t="s">
        <v>50</v>
      </c>
      <c r="C5" s="52">
        <v>0.42</v>
      </c>
      <c r="D5" s="37">
        <v>31001</v>
      </c>
      <c r="E5" s="37">
        <v>60000</v>
      </c>
      <c r="F5" s="41">
        <f t="shared" si="0"/>
        <v>28999</v>
      </c>
      <c r="G5" s="41">
        <f t="shared" si="1"/>
        <v>12179.58</v>
      </c>
    </row>
    <row r="6" spans="2:7" x14ac:dyDescent="0.3">
      <c r="B6" t="s">
        <v>51</v>
      </c>
      <c r="C6" s="52">
        <v>0.48</v>
      </c>
      <c r="D6" s="37">
        <v>60001</v>
      </c>
      <c r="E6" s="37">
        <v>90001</v>
      </c>
      <c r="F6" s="41">
        <f t="shared" si="0"/>
        <v>30000</v>
      </c>
      <c r="G6" s="41">
        <f t="shared" si="1"/>
        <v>14400</v>
      </c>
    </row>
    <row r="7" spans="2:7" x14ac:dyDescent="0.3">
      <c r="B7" t="s">
        <v>52</v>
      </c>
      <c r="C7" s="52">
        <v>0.5</v>
      </c>
      <c r="D7" s="37">
        <v>90001</v>
      </c>
      <c r="E7" s="37">
        <v>1000000</v>
      </c>
      <c r="F7" s="41">
        <f t="shared" si="0"/>
        <v>909999</v>
      </c>
      <c r="G7" s="41">
        <f t="shared" si="1"/>
        <v>454999.5</v>
      </c>
    </row>
    <row r="8" spans="2:7" x14ac:dyDescent="0.3">
      <c r="B8" t="s">
        <v>53</v>
      </c>
      <c r="C8" s="52">
        <v>0.55000000000000004</v>
      </c>
      <c r="D8" s="37">
        <v>1000001</v>
      </c>
      <c r="E8" s="37"/>
      <c r="F8" s="41"/>
    </row>
  </sheetData>
  <sheetProtection selectLockedCells="1"/>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B1" sqref="B1:B10"/>
    </sheetView>
  </sheetViews>
  <sheetFormatPr baseColWidth="10" defaultRowHeight="14.4" x14ac:dyDescent="0.3"/>
  <cols>
    <col min="1" max="1" width="20.6640625" customWidth="1"/>
    <col min="3" max="3" width="15" customWidth="1"/>
  </cols>
  <sheetData>
    <row r="1" spans="1:8" x14ac:dyDescent="0.3">
      <c r="A1" t="s">
        <v>26</v>
      </c>
      <c r="B1" t="s">
        <v>27</v>
      </c>
      <c r="C1" t="s">
        <v>73</v>
      </c>
      <c r="D1" t="s">
        <v>61</v>
      </c>
      <c r="E1" t="s">
        <v>74</v>
      </c>
      <c r="F1" t="s">
        <v>75</v>
      </c>
      <c r="G1" t="s">
        <v>81</v>
      </c>
      <c r="H1" t="s">
        <v>82</v>
      </c>
    </row>
    <row r="2" spans="1:8" x14ac:dyDescent="0.3">
      <c r="B2" t="s">
        <v>28</v>
      </c>
      <c r="D2" t="s">
        <v>27</v>
      </c>
      <c r="F2" t="s">
        <v>76</v>
      </c>
      <c r="H2" t="s">
        <v>83</v>
      </c>
    </row>
    <row r="3" spans="1:8" x14ac:dyDescent="0.3">
      <c r="B3" t="s">
        <v>29</v>
      </c>
      <c r="D3" t="s">
        <v>62</v>
      </c>
      <c r="H3" t="s">
        <v>84</v>
      </c>
    </row>
    <row r="4" spans="1:8" x14ac:dyDescent="0.3">
      <c r="B4" t="s">
        <v>30</v>
      </c>
      <c r="D4" t="s">
        <v>63</v>
      </c>
    </row>
    <row r="5" spans="1:8" x14ac:dyDescent="0.3">
      <c r="B5" t="s">
        <v>31</v>
      </c>
      <c r="D5" t="s">
        <v>64</v>
      </c>
    </row>
    <row r="6" spans="1:8" x14ac:dyDescent="0.3">
      <c r="B6" t="s">
        <v>32</v>
      </c>
      <c r="D6" t="s">
        <v>65</v>
      </c>
    </row>
    <row r="7" spans="1:8" x14ac:dyDescent="0.3">
      <c r="B7" t="s">
        <v>33</v>
      </c>
    </row>
    <row r="8" spans="1:8" x14ac:dyDescent="0.3">
      <c r="B8" t="s">
        <v>34</v>
      </c>
    </row>
    <row r="9" spans="1:8" x14ac:dyDescent="0.3">
      <c r="B9" t="s">
        <v>35</v>
      </c>
    </row>
    <row r="10" spans="1:8" x14ac:dyDescent="0.3">
      <c r="B10" t="s">
        <v>36</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5</vt:i4>
      </vt:variant>
    </vt:vector>
  </HeadingPairs>
  <TitlesOfParts>
    <vt:vector size="11" baseType="lpstr">
      <vt:lpstr>Start</vt:lpstr>
      <vt:lpstr>Investitionen</vt:lpstr>
      <vt:lpstr>Laufende Kosten</vt:lpstr>
      <vt:lpstr>Businessplan, GuV</vt:lpstr>
      <vt:lpstr>Übersicht Lohnsteuer</vt:lpstr>
      <vt:lpstr>Listen</vt:lpstr>
      <vt:lpstr>AfA</vt:lpstr>
      <vt:lpstr>'Businessplan, GuV'!Druckbereich</vt:lpstr>
      <vt:lpstr>Investitionen!Druckbereich</vt:lpstr>
      <vt:lpstr>'Laufende Kosten'!Druckbereich</vt:lpstr>
      <vt:lpstr>Start!Druckbereich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Manfred Wurz</dc:creator>
  <cp:lastModifiedBy>MW</cp:lastModifiedBy>
  <cp:lastPrinted>2017-04-27T13:18:49Z</cp:lastPrinted>
  <dcterms:created xsi:type="dcterms:W3CDTF">2017-03-08T15:38:09Z</dcterms:created>
  <dcterms:modified xsi:type="dcterms:W3CDTF">2017-04-27T13:20:35Z</dcterms:modified>
</cp:coreProperties>
</file>